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ода " sheetId="1" r:id="rId1"/>
    <sheet name="Водоотведение " sheetId="2" r:id="rId2"/>
  </sheets>
  <definedNames/>
  <calcPr fullCalcOnLoad="1"/>
</workbook>
</file>

<file path=xl/sharedStrings.xml><?xml version="1.0" encoding="utf-8"?>
<sst xmlns="http://schemas.openxmlformats.org/spreadsheetml/2006/main" count="239" uniqueCount="137">
  <si>
    <t>УТВЕРЖДАЮ</t>
  </si>
  <si>
    <t>Утверждаю</t>
  </si>
  <si>
    <t xml:space="preserve">                           Директор  МУП ТГП ТР "Водоканал"</t>
  </si>
  <si>
    <t>___________Д.Б. Артеменко</t>
  </si>
  <si>
    <t>______________________________</t>
  </si>
  <si>
    <t>Калькуляция расходов на услуги водоснабжения</t>
  </si>
  <si>
    <t>МУП ТГП ТР "ВОДОКАНАЛ" с пос Крутое с/поселение</t>
  </si>
  <si>
    <t>№ п/п</t>
  </si>
  <si>
    <t>Наименование показателей</t>
  </si>
  <si>
    <t>Ед. изм.</t>
  </si>
  <si>
    <t>Факт 2008</t>
  </si>
  <si>
    <t>Факт 2009</t>
  </si>
  <si>
    <t>ФАКТ ЗА 2009 ГОД</t>
  </si>
  <si>
    <t>Утверждено Постан Главы тихорецкого городского поселения Тихор р-она</t>
  </si>
  <si>
    <t>Факт 2010</t>
  </si>
  <si>
    <t>Факт 2011</t>
  </si>
  <si>
    <t>Утверждено РЭК -ДЦиТ КК на 2011 г. (план)</t>
  </si>
  <si>
    <t>Факт 2012 г МУП ТГП ТР</t>
  </si>
  <si>
    <t xml:space="preserve">Утверждено РЭК -ДЦиТ КК на 2012 г. </t>
  </si>
  <si>
    <t>Утверждено РЭК -ДЦиТ КК на 2013 г. МУП ТГП ТР</t>
  </si>
  <si>
    <t>Регулируемый период на 2014 год МУП ТГП ТР</t>
  </si>
  <si>
    <t>Регулируемый период на 2014 год(Крут ое с/поселенине)</t>
  </si>
  <si>
    <t>Регулируемый период на 2014 год МУП ТГП ТР с учетом Крутое с/поселение</t>
  </si>
  <si>
    <t>Натуральные показатели</t>
  </si>
  <si>
    <t>Подъем воды</t>
  </si>
  <si>
    <t>тыс. куб.м</t>
  </si>
  <si>
    <t>Потери при добыче</t>
  </si>
  <si>
    <t>Получено воды со стороны</t>
  </si>
  <si>
    <t>Подано воды в сеть</t>
  </si>
  <si>
    <t>Потери в сетях</t>
  </si>
  <si>
    <t>% потерь (к подъему)</t>
  </si>
  <si>
    <t>%</t>
  </si>
  <si>
    <t>Полезный отпуск</t>
  </si>
  <si>
    <t>Внутрихозяйственный оборот</t>
  </si>
  <si>
    <t>Реализация услуг, в том числе:</t>
  </si>
  <si>
    <t>население</t>
  </si>
  <si>
    <t>прочие</t>
  </si>
  <si>
    <t>Себестоимость по статьям затрат</t>
  </si>
  <si>
    <t>Материалы</t>
  </si>
  <si>
    <t>тыс. руб.</t>
  </si>
  <si>
    <t>Расходы по электроэнергии</t>
  </si>
  <si>
    <t>тыс. кВт/ч</t>
  </si>
  <si>
    <t>Амортизация</t>
  </si>
  <si>
    <t xml:space="preserve">Расходы на оплату труда </t>
  </si>
  <si>
    <t>Начисления на фонд оплаты труда</t>
  </si>
  <si>
    <t>Ремонт и техническое обслуживание</t>
  </si>
  <si>
    <t>Аварийно-восстановительные работы</t>
  </si>
  <si>
    <t>тыс.руб.</t>
  </si>
  <si>
    <t>Налоги, в том числе:</t>
  </si>
  <si>
    <t>8.1</t>
  </si>
  <si>
    <t xml:space="preserve"> - водный налог</t>
  </si>
  <si>
    <t>8.2</t>
  </si>
  <si>
    <t>налог с владельцев транспортных средств</t>
  </si>
  <si>
    <t>8.3</t>
  </si>
  <si>
    <t>Плата за загрязнение окруж. Ср.</t>
  </si>
  <si>
    <t>8.4</t>
  </si>
  <si>
    <t>налог на землю</t>
  </si>
  <si>
    <t>Охрана труда и ТБ</t>
  </si>
  <si>
    <t>Цеховые расходы</t>
  </si>
  <si>
    <t>10.2</t>
  </si>
  <si>
    <t>ГСМ</t>
  </si>
  <si>
    <t>арендная плата за землю</t>
  </si>
  <si>
    <t>10.5</t>
  </si>
  <si>
    <t xml:space="preserve"> - прочие  </t>
  </si>
  <si>
    <t>11</t>
  </si>
  <si>
    <t>Прочие расходы</t>
  </si>
  <si>
    <t>11.4</t>
  </si>
  <si>
    <t>Аренда</t>
  </si>
  <si>
    <t>12</t>
  </si>
  <si>
    <t>Итого производственная с/сть</t>
  </si>
  <si>
    <t>13</t>
  </si>
  <si>
    <t>Производственная с/сть единицы услуги (1м3)</t>
  </si>
  <si>
    <t>14</t>
  </si>
  <si>
    <t>Общеэксплуатационные расходы</t>
  </si>
  <si>
    <t>15</t>
  </si>
  <si>
    <t>16</t>
  </si>
  <si>
    <t>Полная себестоимость услуги (себестоимость реализации услуги)</t>
  </si>
  <si>
    <t>17</t>
  </si>
  <si>
    <t>Полная  себестоимость единицы услуги (1м3)</t>
  </si>
  <si>
    <t>руб./м3</t>
  </si>
  <si>
    <t>18</t>
  </si>
  <si>
    <t>Необходимая расчетная прибыль</t>
  </si>
  <si>
    <t>19</t>
  </si>
  <si>
    <t>Всего доходов от реализации  услуг (без НДС)</t>
  </si>
  <si>
    <t>20</t>
  </si>
  <si>
    <t>Всего доходов от реализации  услуг (с  НДС)</t>
  </si>
  <si>
    <t>21</t>
  </si>
  <si>
    <t>Экономически обоснованный тариф (без НДС)</t>
  </si>
  <si>
    <t>Экономически обоснованный тариф (с НДС)</t>
  </si>
  <si>
    <t>Гл.экономист</t>
  </si>
  <si>
    <t>подпись</t>
  </si>
  <si>
    <t>Г.В.Басенко</t>
  </si>
  <si>
    <t>(86196)71447</t>
  </si>
  <si>
    <t xml:space="preserve"> </t>
  </si>
  <si>
    <t>Директор МУ ТГП ТР "Водоканал"</t>
  </si>
  <si>
    <t>_____________Д.Б. Артеменко</t>
  </si>
  <si>
    <t>Калькуляция расходов на услуги водоотведения</t>
  </si>
  <si>
    <t>заполнить!!</t>
  </si>
  <si>
    <t>Формулы в графе 6!!! Оринтир на эту графу ! Цифровые данные свои указывать!!! Это не писать в калькуляции</t>
  </si>
  <si>
    <t>№ п.п.</t>
  </si>
  <si>
    <t>Факт за 2009 год</t>
  </si>
  <si>
    <t>Утв на 2009 год Главой Тихорецкого городского поселения Тихор р-она</t>
  </si>
  <si>
    <t>Факт 2010 г.</t>
  </si>
  <si>
    <t>Утв на 2010г  Главой Тихорецкого городского поселения Тихор р-она</t>
  </si>
  <si>
    <t>Факт 2011 г.</t>
  </si>
  <si>
    <t>Факт за 2012 г</t>
  </si>
  <si>
    <t>Утверждено РЭК -ДЦиТ КК на 2012 г.</t>
  </si>
  <si>
    <t>Утверждено РЭК -ДЦиТ КК на 2013 г. (план)</t>
  </si>
  <si>
    <t>Регул период на 2014 год</t>
  </si>
  <si>
    <t>5</t>
  </si>
  <si>
    <t>6</t>
  </si>
  <si>
    <t>7</t>
  </si>
  <si>
    <t>Пропущено сточных вод</t>
  </si>
  <si>
    <t>тыс. м3</t>
  </si>
  <si>
    <t>Реализация услуг, в т.ч.</t>
  </si>
  <si>
    <t>Себестоимость по статьм затрат</t>
  </si>
  <si>
    <t>Электроэнергия</t>
  </si>
  <si>
    <t>тыс. кВтч</t>
  </si>
  <si>
    <t>Затраты на оплату труда</t>
  </si>
  <si>
    <t>Начисления на оплату труда</t>
  </si>
  <si>
    <t>Налоги , втом числе:</t>
  </si>
  <si>
    <t>7.1</t>
  </si>
  <si>
    <t>плата за загрязнение среды</t>
  </si>
  <si>
    <t>7.2</t>
  </si>
  <si>
    <t>7.3</t>
  </si>
  <si>
    <t>транспортный налог</t>
  </si>
  <si>
    <t>7.4</t>
  </si>
  <si>
    <t>налог на имущество</t>
  </si>
  <si>
    <t>Охрана труда и техника безопасности</t>
  </si>
  <si>
    <t>Цеховые расходы, в том числе:</t>
  </si>
  <si>
    <t>9</t>
  </si>
  <si>
    <t>Прочие расходы, втом числе:</t>
  </si>
  <si>
    <t>9.2</t>
  </si>
  <si>
    <t>Услуги сторонних организаций</t>
  </si>
  <si>
    <t xml:space="preserve"> руб./м3</t>
  </si>
  <si>
    <t>Главный экономист</t>
  </si>
  <si>
    <t>Г.В. Басенко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</si>
</sst>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#,##0.0"/>
    <numFmt numFmtId="168" formatCode="@"/>
    <numFmt numFmtId="169" formatCode="0.00"/>
    <numFmt numFmtId="170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5">
    <xf numFmtId="164" fontId="0" fillId="0" borderId="0" xfId="0" applyAlignment="1">
      <alignment/>
    </xf>
    <xf numFmtId="165" fontId="19" fillId="0" borderId="0" xfId="0" applyNumberFormat="1" applyFont="1" applyFill="1" applyBorder="1" applyAlignment="1">
      <alignment wrapText="1"/>
    </xf>
    <xf numFmtId="166" fontId="19" fillId="0" borderId="0" xfId="0" applyNumberFormat="1" applyFont="1" applyFill="1" applyBorder="1" applyAlignment="1">
      <alignment wrapText="1"/>
    </xf>
    <xf numFmtId="165" fontId="19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right"/>
    </xf>
    <xf numFmtId="164" fontId="21" fillId="0" borderId="0" xfId="0" applyFont="1" applyBorder="1" applyAlignment="1">
      <alignment horizontal="right" vertical="center"/>
    </xf>
    <xf numFmtId="164" fontId="21" fillId="0" borderId="0" xfId="0" applyFont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165" fontId="22" fillId="24" borderId="11" xfId="0" applyNumberFormat="1" applyFont="1" applyFill="1" applyBorder="1" applyAlignment="1">
      <alignment horizontal="center" vertical="center" wrapText="1"/>
    </xf>
    <xf numFmtId="165" fontId="22" fillId="6" borderId="11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166" fontId="22" fillId="6" borderId="11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left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24" borderId="11" xfId="0" applyNumberFormat="1" applyFont="1" applyFill="1" applyBorder="1" applyAlignment="1">
      <alignment horizontal="center" vertical="center" wrapText="1"/>
    </xf>
    <xf numFmtId="165" fontId="19" fillId="6" borderId="11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6" borderId="11" xfId="0" applyNumberFormat="1" applyFont="1" applyFill="1" applyBorder="1" applyAlignment="1">
      <alignment horizontal="center" vertical="center" wrapText="1"/>
    </xf>
    <xf numFmtId="165" fontId="19" fillId="25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24" borderId="11" xfId="0" applyFont="1" applyFill="1" applyBorder="1" applyAlignment="1">
      <alignment horizontal="center" vertical="center" wrapText="1"/>
    </xf>
    <xf numFmtId="164" fontId="24" fillId="6" borderId="11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left" vertical="center" wrapText="1"/>
    </xf>
    <xf numFmtId="168" fontId="19" fillId="0" borderId="11" xfId="0" applyNumberFormat="1" applyFont="1" applyFill="1" applyBorder="1" applyAlignment="1">
      <alignment horizontal="center"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left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wrapText="1"/>
    </xf>
    <xf numFmtId="168" fontId="25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right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9" fontId="22" fillId="0" borderId="11" xfId="0" applyNumberFormat="1" applyFont="1" applyBorder="1" applyAlignment="1">
      <alignment horizontal="center" vertical="center" wrapText="1"/>
    </xf>
    <xf numFmtId="169" fontId="19" fillId="24" borderId="11" xfId="0" applyNumberFormat="1" applyFont="1" applyFill="1" applyBorder="1" applyAlignment="1">
      <alignment horizontal="center" vertical="center" wrapText="1"/>
    </xf>
    <xf numFmtId="169" fontId="19" fillId="6" borderId="11" xfId="0" applyNumberFormat="1" applyFont="1" applyFill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center" vertical="center" wrapText="1"/>
    </xf>
    <xf numFmtId="169" fontId="24" fillId="0" borderId="11" xfId="0" applyNumberFormat="1" applyFont="1" applyFill="1" applyBorder="1" applyAlignment="1">
      <alignment horizontal="center" vertical="center" wrapText="1"/>
    </xf>
    <xf numFmtId="169" fontId="22" fillId="24" borderId="11" xfId="0" applyNumberFormat="1" applyFont="1" applyFill="1" applyBorder="1" applyAlignment="1">
      <alignment horizontal="center" vertical="center" wrapText="1"/>
    </xf>
    <xf numFmtId="169" fontId="22" fillId="6" borderId="11" xfId="0" applyNumberFormat="1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69" fontId="22" fillId="24" borderId="0" xfId="0" applyNumberFormat="1" applyFont="1" applyFill="1" applyBorder="1" applyAlignment="1">
      <alignment horizontal="center" vertical="center" wrapText="1"/>
    </xf>
    <xf numFmtId="169" fontId="22" fillId="6" borderId="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left" wrapText="1"/>
    </xf>
    <xf numFmtId="164" fontId="28" fillId="0" borderId="0" xfId="0" applyFont="1" applyBorder="1" applyAlignment="1">
      <alignment horizontal="left" vertical="center" wrapText="1"/>
    </xf>
    <xf numFmtId="165" fontId="22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wrapText="1"/>
    </xf>
    <xf numFmtId="165" fontId="22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9" fillId="0" borderId="0" xfId="0" applyFont="1" applyAlignment="1">
      <alignment horizontal="left"/>
    </xf>
    <xf numFmtId="164" fontId="29" fillId="0" borderId="0" xfId="0" applyFont="1" applyBorder="1" applyAlignment="1">
      <alignment horizontal="right"/>
    </xf>
    <xf numFmtId="164" fontId="27" fillId="0" borderId="0" xfId="0" applyFont="1" applyAlignment="1">
      <alignment horizontal="right"/>
    </xf>
    <xf numFmtId="164" fontId="21" fillId="0" borderId="0" xfId="0" applyFont="1" applyBorder="1" applyAlignment="1">
      <alignment horizontal="right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165" fontId="22" fillId="6" borderId="12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8" fontId="22" fillId="24" borderId="11" xfId="0" applyNumberFormat="1" applyFont="1" applyFill="1" applyBorder="1" applyAlignment="1">
      <alignment horizontal="center" vertical="center" wrapText="1"/>
    </xf>
    <xf numFmtId="168" fontId="22" fillId="6" borderId="11" xfId="0" applyNumberFormat="1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vertical="center" wrapText="1"/>
    </xf>
    <xf numFmtId="164" fontId="22" fillId="24" borderId="11" xfId="0" applyFont="1" applyFill="1" applyBorder="1" applyAlignment="1">
      <alignment vertical="center" wrapText="1"/>
    </xf>
    <xf numFmtId="164" fontId="22" fillId="6" borderId="11" xfId="0" applyFont="1" applyFill="1" applyBorder="1" applyAlignment="1">
      <alignment vertical="center" wrapText="1"/>
    </xf>
    <xf numFmtId="169" fontId="19" fillId="0" borderId="11" xfId="0" applyNumberFormat="1" applyFont="1" applyBorder="1" applyAlignment="1">
      <alignment horizontal="center" vertical="center" wrapText="1"/>
    </xf>
    <xf numFmtId="164" fontId="19" fillId="25" borderId="11" xfId="0" applyFont="1" applyFill="1" applyBorder="1" applyAlignment="1">
      <alignment horizontal="center" vertical="center" wrapText="1"/>
    </xf>
    <xf numFmtId="164" fontId="19" fillId="25" borderId="11" xfId="0" applyFont="1" applyFill="1" applyBorder="1" applyAlignment="1">
      <alignment horizontal="left" vertical="center" wrapText="1"/>
    </xf>
    <xf numFmtId="169" fontId="19" fillId="25" borderId="11" xfId="0" applyNumberFormat="1" applyFont="1" applyFill="1" applyBorder="1" applyAlignment="1">
      <alignment horizontal="center" vertical="center" wrapText="1"/>
    </xf>
    <xf numFmtId="164" fontId="28" fillId="25" borderId="0" xfId="0" applyFont="1" applyFill="1" applyAlignment="1">
      <alignment horizontal="center" vertical="center" wrapText="1"/>
    </xf>
    <xf numFmtId="164" fontId="19" fillId="25" borderId="0" xfId="0" applyFont="1" applyFill="1" applyAlignment="1">
      <alignment/>
    </xf>
    <xf numFmtId="164" fontId="0" fillId="25" borderId="0" xfId="0" applyFill="1" applyAlignment="1">
      <alignment/>
    </xf>
    <xf numFmtId="164" fontId="22" fillId="24" borderId="11" xfId="0" applyFont="1" applyFill="1" applyBorder="1" applyAlignment="1">
      <alignment horizontal="left" vertical="center" wrapText="1"/>
    </xf>
    <xf numFmtId="164" fontId="22" fillId="6" borderId="11" xfId="0" applyFont="1" applyFill="1" applyBorder="1" applyAlignment="1">
      <alignment horizontal="left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169" fontId="22" fillId="25" borderId="11" xfId="0" applyNumberFormat="1" applyFont="1" applyFill="1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24" fillId="0" borderId="0" xfId="0" applyFont="1" applyAlignment="1">
      <alignment/>
    </xf>
    <xf numFmtId="170" fontId="22" fillId="0" borderId="11" xfId="0" applyNumberFormat="1" applyFont="1" applyBorder="1" applyAlignment="1">
      <alignment horizontal="center" vertical="center" wrapText="1"/>
    </xf>
    <xf numFmtId="169" fontId="22" fillId="0" borderId="11" xfId="0" applyNumberFormat="1" applyFont="1" applyBorder="1" applyAlignment="1">
      <alignment horizontal="left" vertical="center" wrapText="1"/>
    </xf>
    <xf numFmtId="169" fontId="22" fillId="24" borderId="11" xfId="0" applyNumberFormat="1" applyFont="1" applyFill="1" applyBorder="1" applyAlignment="1">
      <alignment/>
    </xf>
    <xf numFmtId="169" fontId="22" fillId="6" borderId="11" xfId="0" applyNumberFormat="1" applyFont="1" applyFill="1" applyBorder="1" applyAlignment="1">
      <alignment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162"/>
  <sheetViews>
    <sheetView tabSelected="1" workbookViewId="0" topLeftCell="A1">
      <selection activeCell="D59" sqref="D59"/>
    </sheetView>
  </sheetViews>
  <sheetFormatPr defaultColWidth="9.00390625" defaultRowHeight="12.75"/>
  <cols>
    <col min="1" max="1" width="1.37890625" style="1" customWidth="1"/>
    <col min="2" max="2" width="3.75390625" style="2" customWidth="1"/>
    <col min="3" max="3" width="24.625" style="1" customWidth="1"/>
    <col min="4" max="4" width="7.875" style="1" customWidth="1"/>
    <col min="5" max="12" width="0" style="1" hidden="1" customWidth="1"/>
    <col min="13" max="13" width="9.375" style="1" customWidth="1"/>
    <col min="14" max="14" width="0" style="1" hidden="1" customWidth="1"/>
    <col min="15" max="15" width="9.875" style="1" customWidth="1"/>
    <col min="16" max="16" width="10.00390625" style="1" customWidth="1"/>
    <col min="17" max="17" width="13.875" style="1" customWidth="1"/>
    <col min="18" max="18" width="14.125" style="1" customWidth="1"/>
    <col min="19" max="19" width="11.875" style="1" customWidth="1"/>
    <col min="20" max="20" width="7.75390625" style="1" customWidth="1"/>
    <col min="21" max="21" width="8.625" style="1" customWidth="1"/>
    <col min="22" max="22" width="9.875" style="1" customWidth="1"/>
    <col min="23" max="23" width="9.625" style="1" customWidth="1"/>
    <col min="24" max="24" width="8.125" style="1" customWidth="1"/>
    <col min="25" max="25" width="13.00390625" style="1" customWidth="1"/>
    <col min="26" max="26" width="14.875" style="1" customWidth="1"/>
    <col min="27" max="27" width="15.125" style="1" customWidth="1"/>
    <col min="28" max="28" width="13.875" style="1" customWidth="1"/>
    <col min="29" max="29" width="11.875" style="1" customWidth="1"/>
    <col min="30" max="30" width="14.00390625" style="1" customWidth="1"/>
    <col min="31" max="31" width="9.125" style="1" customWidth="1"/>
    <col min="32" max="32" width="10.375" style="1" customWidth="1"/>
    <col min="33" max="33" width="11.00390625" style="1" customWidth="1"/>
    <col min="34" max="34" width="8.375" style="1" customWidth="1"/>
    <col min="35" max="35" width="9.125" style="1" customWidth="1"/>
    <col min="36" max="36" width="14.25390625" style="1" customWidth="1"/>
    <col min="37" max="37" width="13.25390625" style="1" customWidth="1"/>
    <col min="38" max="38" width="13.875" style="1" customWidth="1"/>
    <col min="39" max="39" width="11.25390625" style="1" customWidth="1"/>
    <col min="40" max="40" width="10.25390625" style="1" customWidth="1"/>
    <col min="41" max="41" width="10.375" style="1" customWidth="1"/>
    <col min="42" max="42" width="8.375" style="1" customWidth="1"/>
    <col min="43" max="44" width="9.125" style="1" customWidth="1"/>
    <col min="45" max="45" width="10.75390625" style="1" customWidth="1"/>
    <col min="46" max="46" width="11.625" style="1" customWidth="1"/>
    <col min="47" max="47" width="13.625" style="1" customWidth="1"/>
    <col min="48" max="48" width="13.375" style="1" customWidth="1"/>
    <col min="49" max="49" width="11.625" style="1" customWidth="1"/>
    <col min="50" max="50" width="11.25390625" style="1" customWidth="1"/>
    <col min="51" max="51" width="12.25390625" style="1" customWidth="1"/>
    <col min="52" max="16384" width="9.125" style="1" customWidth="1"/>
  </cols>
  <sheetData>
    <row r="1" spans="3:18" ht="23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 t="s">
        <v>0</v>
      </c>
      <c r="O1" s="5" t="s">
        <v>1</v>
      </c>
      <c r="P1" s="5"/>
      <c r="Q1" s="5"/>
      <c r="R1" s="5"/>
    </row>
    <row r="2" spans="3:18" ht="19.5" customHeight="1"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3:18" ht="20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6" t="s">
        <v>3</v>
      </c>
      <c r="N3" s="6"/>
      <c r="O3" s="6"/>
      <c r="P3" s="6"/>
      <c r="Q3" s="6"/>
      <c r="R3" s="6"/>
    </row>
    <row r="4" spans="3:16" ht="12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4</v>
      </c>
      <c r="O4" s="7"/>
      <c r="P4" s="7"/>
    </row>
    <row r="5" spans="2:18" ht="20.25" customHeight="1">
      <c r="B5" s="8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3:18" ht="22.5" customHeight="1"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2.75" customHeight="1">
      <c r="B7" s="10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2" t="s">
        <v>13</v>
      </c>
      <c r="I7" s="13" t="s">
        <v>14</v>
      </c>
      <c r="J7" s="12" t="s">
        <v>13</v>
      </c>
      <c r="K7" s="13" t="s">
        <v>15</v>
      </c>
      <c r="L7" s="14" t="s">
        <v>16</v>
      </c>
      <c r="M7" s="11" t="s">
        <v>17</v>
      </c>
      <c r="N7" s="11" t="s">
        <v>18</v>
      </c>
      <c r="O7" s="11" t="s">
        <v>19</v>
      </c>
      <c r="P7" s="11" t="s">
        <v>20</v>
      </c>
      <c r="Q7" s="11" t="s">
        <v>21</v>
      </c>
      <c r="R7" s="11" t="s">
        <v>22</v>
      </c>
    </row>
    <row r="8" spans="2:18" ht="93.75" customHeight="1">
      <c r="B8" s="10"/>
      <c r="C8" s="11"/>
      <c r="D8" s="11"/>
      <c r="E8" s="11"/>
      <c r="F8" s="11"/>
      <c r="G8" s="11"/>
      <c r="H8" s="12"/>
      <c r="I8" s="13"/>
      <c r="J8" s="12"/>
      <c r="K8" s="13"/>
      <c r="L8" s="14"/>
      <c r="M8" s="11"/>
      <c r="N8" s="11"/>
      <c r="O8" s="11"/>
      <c r="P8" s="11"/>
      <c r="Q8" s="11"/>
      <c r="R8" s="11"/>
    </row>
    <row r="9" spans="2:18" ht="12.75" customHeight="1">
      <c r="B9" s="10">
        <v>1</v>
      </c>
      <c r="C9" s="15">
        <v>2</v>
      </c>
      <c r="D9" s="10">
        <v>3</v>
      </c>
      <c r="E9" s="10">
        <v>4</v>
      </c>
      <c r="F9" s="10">
        <v>5</v>
      </c>
      <c r="G9" s="10"/>
      <c r="H9" s="10"/>
      <c r="I9" s="10"/>
      <c r="J9" s="10">
        <v>4</v>
      </c>
      <c r="K9" s="10">
        <v>5</v>
      </c>
      <c r="L9" s="16">
        <v>6</v>
      </c>
      <c r="M9" s="10"/>
      <c r="N9" s="10"/>
      <c r="O9" s="10"/>
      <c r="P9" s="10">
        <v>7</v>
      </c>
      <c r="Q9" s="17"/>
      <c r="R9" s="17"/>
    </row>
    <row r="10" spans="2:18" ht="12.75" customHeight="1">
      <c r="B10" s="18"/>
      <c r="C10" s="19" t="s">
        <v>23</v>
      </c>
      <c r="D10" s="10"/>
      <c r="E10" s="10"/>
      <c r="F10" s="10"/>
      <c r="G10" s="10"/>
      <c r="H10" s="10"/>
      <c r="I10" s="10"/>
      <c r="J10" s="10"/>
      <c r="K10" s="10"/>
      <c r="L10" s="16"/>
      <c r="M10" s="10"/>
      <c r="N10" s="10"/>
      <c r="O10" s="10"/>
      <c r="P10" s="10"/>
      <c r="Q10" s="17"/>
      <c r="R10" s="17"/>
    </row>
    <row r="11" spans="2:18" ht="21.75" customHeight="1">
      <c r="B11" s="18">
        <v>1</v>
      </c>
      <c r="C11" s="20" t="s">
        <v>24</v>
      </c>
      <c r="D11" s="21" t="s">
        <v>25</v>
      </c>
      <c r="E11" s="21"/>
      <c r="F11" s="21"/>
      <c r="G11" s="21">
        <v>4209.2</v>
      </c>
      <c r="H11" s="21">
        <v>4650</v>
      </c>
      <c r="I11" s="21">
        <v>4209.2</v>
      </c>
      <c r="J11" s="22">
        <v>4640</v>
      </c>
      <c r="K11" s="22">
        <v>3951</v>
      </c>
      <c r="L11" s="23">
        <v>4640</v>
      </c>
      <c r="M11" s="21">
        <v>4023</v>
      </c>
      <c r="N11" s="21">
        <v>4640</v>
      </c>
      <c r="O11" s="21">
        <v>4640</v>
      </c>
      <c r="P11" s="21">
        <v>4640</v>
      </c>
      <c r="Q11" s="21">
        <v>69.5</v>
      </c>
      <c r="R11" s="21">
        <f>P11+Q11</f>
        <v>4709.5</v>
      </c>
    </row>
    <row r="12" spans="2:18" ht="25.5" customHeight="1">
      <c r="B12" s="18">
        <v>2</v>
      </c>
      <c r="C12" s="20" t="s">
        <v>26</v>
      </c>
      <c r="D12" s="21" t="s">
        <v>25</v>
      </c>
      <c r="E12" s="21"/>
      <c r="F12" s="21"/>
      <c r="G12" s="21"/>
      <c r="H12" s="21"/>
      <c r="I12" s="21"/>
      <c r="J12" s="22"/>
      <c r="K12" s="22">
        <v>14</v>
      </c>
      <c r="L12" s="23">
        <v>0</v>
      </c>
      <c r="M12" s="21">
        <v>14.2</v>
      </c>
      <c r="N12" s="21"/>
      <c r="O12" s="21"/>
      <c r="P12" s="21"/>
      <c r="Q12" s="21"/>
      <c r="R12" s="21"/>
    </row>
    <row r="13" spans="2:18" ht="21" customHeight="1">
      <c r="B13" s="18">
        <v>3</v>
      </c>
      <c r="C13" s="20" t="s">
        <v>27</v>
      </c>
      <c r="D13" s="21" t="s">
        <v>25</v>
      </c>
      <c r="E13" s="21"/>
      <c r="F13" s="21"/>
      <c r="G13" s="21"/>
      <c r="H13" s="21"/>
      <c r="I13" s="21"/>
      <c r="J13" s="22"/>
      <c r="K13" s="22"/>
      <c r="L13" s="23">
        <v>0</v>
      </c>
      <c r="M13" s="21"/>
      <c r="N13" s="21"/>
      <c r="O13" s="21"/>
      <c r="P13" s="21"/>
      <c r="Q13" s="21"/>
      <c r="R13" s="21"/>
    </row>
    <row r="14" spans="2:18" ht="20.25" customHeight="1">
      <c r="B14" s="18">
        <v>4</v>
      </c>
      <c r="C14" s="20" t="s">
        <v>28</v>
      </c>
      <c r="D14" s="21" t="s">
        <v>25</v>
      </c>
      <c r="E14" s="21">
        <f>E11-E12+E13</f>
        <v>0</v>
      </c>
      <c r="F14" s="21">
        <f>F11-F12+F13</f>
        <v>0</v>
      </c>
      <c r="G14" s="21">
        <v>4209.2</v>
      </c>
      <c r="H14" s="21">
        <v>4650</v>
      </c>
      <c r="I14" s="21">
        <v>4209.2</v>
      </c>
      <c r="J14" s="22">
        <v>4640</v>
      </c>
      <c r="K14" s="23">
        <f>K11-K12+K13</f>
        <v>3937</v>
      </c>
      <c r="L14" s="23">
        <f>L11-L12+L13</f>
        <v>4640</v>
      </c>
      <c r="M14" s="21">
        <f>M11-M12+M13</f>
        <v>4008.8</v>
      </c>
      <c r="N14" s="21">
        <v>4640</v>
      </c>
      <c r="O14" s="21">
        <v>4640</v>
      </c>
      <c r="P14" s="21">
        <v>4640</v>
      </c>
      <c r="Q14" s="21">
        <v>69.5</v>
      </c>
      <c r="R14" s="21">
        <f>P14+Q14</f>
        <v>4709.5</v>
      </c>
    </row>
    <row r="15" spans="2:18" ht="24" customHeight="1">
      <c r="B15" s="18">
        <v>5</v>
      </c>
      <c r="C15" s="20" t="s">
        <v>29</v>
      </c>
      <c r="D15" s="21" t="s">
        <v>25</v>
      </c>
      <c r="E15" s="21"/>
      <c r="F15" s="21"/>
      <c r="G15" s="21">
        <v>1224</v>
      </c>
      <c r="H15" s="21">
        <v>1360</v>
      </c>
      <c r="I15" s="21">
        <v>1224</v>
      </c>
      <c r="J15" s="21">
        <v>1350</v>
      </c>
      <c r="K15" s="21">
        <v>1224</v>
      </c>
      <c r="L15" s="23">
        <v>1350</v>
      </c>
      <c r="M15" s="21">
        <v>1170.8</v>
      </c>
      <c r="N15" s="21">
        <v>1350</v>
      </c>
      <c r="O15" s="21">
        <v>1350</v>
      </c>
      <c r="P15" s="21">
        <v>1350</v>
      </c>
      <c r="Q15" s="21">
        <v>20.1</v>
      </c>
      <c r="R15" s="21">
        <f>P15+Q15</f>
        <v>1370.1</v>
      </c>
    </row>
    <row r="16" spans="2:18" ht="17.25" customHeight="1">
      <c r="B16" s="18">
        <v>6</v>
      </c>
      <c r="C16" s="20" t="s">
        <v>30</v>
      </c>
      <c r="D16" s="21" t="s">
        <v>31</v>
      </c>
      <c r="E16" s="24" t="e">
        <f>E15/E11*100</f>
        <v>#DIV/0!</v>
      </c>
      <c r="F16" s="24" t="e">
        <f>F15/F11*100</f>
        <v>#DIV/0!</v>
      </c>
      <c r="G16" s="24">
        <f>G15/G14%</f>
        <v>29.079159935379646</v>
      </c>
      <c r="H16" s="24">
        <f>H15/H14%</f>
        <v>29.247311827956988</v>
      </c>
      <c r="I16" s="24">
        <f>I15/I14%</f>
        <v>29.079159935379646</v>
      </c>
      <c r="J16" s="24">
        <f>J15/J14%</f>
        <v>29.094827586206897</v>
      </c>
      <c r="K16" s="21">
        <f>K15/K14%</f>
        <v>31.08966217932436</v>
      </c>
      <c r="L16" s="25">
        <f>L15/L11*100</f>
        <v>29.094827586206897</v>
      </c>
      <c r="M16" s="24">
        <f>M15/M11*100</f>
        <v>29.102659706686552</v>
      </c>
      <c r="N16" s="24">
        <f>N15/N11*100</f>
        <v>29.094827586206897</v>
      </c>
      <c r="O16" s="24">
        <f>O15/O11*100</f>
        <v>29.094827586206897</v>
      </c>
      <c r="P16" s="24">
        <f>P15/P11%</f>
        <v>29.094827586206897</v>
      </c>
      <c r="Q16" s="24">
        <f>Q15/Q11%</f>
        <v>28.920863309352523</v>
      </c>
      <c r="R16" s="24">
        <f>R15/R11%</f>
        <v>29.09226032487525</v>
      </c>
    </row>
    <row r="17" spans="2:18" ht="20.25" customHeight="1">
      <c r="B17" s="18">
        <v>7</v>
      </c>
      <c r="C17" s="20" t="s">
        <v>32</v>
      </c>
      <c r="D17" s="21" t="s">
        <v>25</v>
      </c>
      <c r="E17" s="21">
        <f>E14-E15</f>
        <v>0</v>
      </c>
      <c r="F17" s="21">
        <f>F14-F15</f>
        <v>0</v>
      </c>
      <c r="G17" s="21">
        <f>G14-G15</f>
        <v>2985.2</v>
      </c>
      <c r="H17" s="21">
        <f>H14-H15</f>
        <v>3290</v>
      </c>
      <c r="I17" s="21">
        <f>I14-I15</f>
        <v>2985.2</v>
      </c>
      <c r="J17" s="22">
        <v>3290</v>
      </c>
      <c r="K17" s="22">
        <v>2749</v>
      </c>
      <c r="L17" s="23">
        <f>L14-L15</f>
        <v>3290</v>
      </c>
      <c r="M17" s="21">
        <f>M14-M15</f>
        <v>2838</v>
      </c>
      <c r="N17" s="21">
        <f>N14-N15</f>
        <v>3290</v>
      </c>
      <c r="O17" s="21">
        <v>3290</v>
      </c>
      <c r="P17" s="21">
        <v>3290</v>
      </c>
      <c r="Q17" s="21">
        <v>49.4</v>
      </c>
      <c r="R17" s="21">
        <f>P17+Q17</f>
        <v>3339.4</v>
      </c>
    </row>
    <row r="18" spans="2:18" ht="23.25" customHeight="1">
      <c r="B18" s="18">
        <v>8</v>
      </c>
      <c r="C18" s="20" t="s">
        <v>33</v>
      </c>
      <c r="D18" s="21" t="s">
        <v>25</v>
      </c>
      <c r="E18" s="21"/>
      <c r="F18" s="21"/>
      <c r="G18" s="21"/>
      <c r="H18" s="21"/>
      <c r="I18" s="21"/>
      <c r="J18" s="22"/>
      <c r="K18" s="22"/>
      <c r="L18" s="23"/>
      <c r="M18" s="21"/>
      <c r="N18" s="21"/>
      <c r="O18" s="21"/>
      <c r="P18" s="21"/>
      <c r="Q18" s="21"/>
      <c r="R18" s="21"/>
    </row>
    <row r="19" spans="2:18" ht="23.25" customHeight="1">
      <c r="B19" s="18">
        <v>9</v>
      </c>
      <c r="C19" s="20" t="s">
        <v>34</v>
      </c>
      <c r="D19" s="21" t="s">
        <v>25</v>
      </c>
      <c r="E19" s="21">
        <f>E17-E18</f>
        <v>0</v>
      </c>
      <c r="F19" s="21">
        <f>F17-F18</f>
        <v>0</v>
      </c>
      <c r="G19" s="21">
        <v>2985.2</v>
      </c>
      <c r="H19" s="21">
        <v>3290</v>
      </c>
      <c r="I19" s="21">
        <f>I17</f>
        <v>2985.2</v>
      </c>
      <c r="J19" s="21">
        <f>J17</f>
        <v>3290</v>
      </c>
      <c r="K19" s="21">
        <f>K17</f>
        <v>2749</v>
      </c>
      <c r="L19" s="23">
        <f>L17-L18</f>
        <v>3290</v>
      </c>
      <c r="M19" s="21">
        <f>M17-M18</f>
        <v>2838</v>
      </c>
      <c r="N19" s="21">
        <f>N17-N18</f>
        <v>3290</v>
      </c>
      <c r="O19" s="21">
        <v>3290</v>
      </c>
      <c r="P19" s="21">
        <f>P20+P21</f>
        <v>3290</v>
      </c>
      <c r="Q19" s="21">
        <v>49.4</v>
      </c>
      <c r="R19" s="21">
        <f>R20+R21</f>
        <v>3339.3999999999996</v>
      </c>
    </row>
    <row r="20" spans="2:18" ht="21" customHeight="1">
      <c r="B20" s="18"/>
      <c r="C20" s="20" t="s">
        <v>35</v>
      </c>
      <c r="D20" s="21" t="s">
        <v>25</v>
      </c>
      <c r="E20" s="26"/>
      <c r="F20" s="26"/>
      <c r="G20" s="26">
        <v>2026</v>
      </c>
      <c r="H20" s="26">
        <v>2200</v>
      </c>
      <c r="I20" s="26">
        <v>1978.4</v>
      </c>
      <c r="J20" s="22">
        <v>2200</v>
      </c>
      <c r="K20" s="22">
        <v>1849</v>
      </c>
      <c r="L20" s="23">
        <v>2200</v>
      </c>
      <c r="M20" s="21">
        <v>1938</v>
      </c>
      <c r="N20" s="21">
        <v>2200</v>
      </c>
      <c r="O20" s="21">
        <v>2200</v>
      </c>
      <c r="P20" s="21">
        <v>2200</v>
      </c>
      <c r="Q20" s="21">
        <v>44.14</v>
      </c>
      <c r="R20" s="21">
        <f>P20+Q20</f>
        <v>2244.14</v>
      </c>
    </row>
    <row r="21" spans="2:18" ht="24" customHeight="1">
      <c r="B21" s="18"/>
      <c r="C21" s="20" t="s">
        <v>36</v>
      </c>
      <c r="D21" s="21" t="s">
        <v>25</v>
      </c>
      <c r="E21" s="26">
        <f>E19-E20</f>
        <v>0</v>
      </c>
      <c r="F21" s="26">
        <f>F19-F20</f>
        <v>0</v>
      </c>
      <c r="G21" s="26">
        <f>G19-G20</f>
        <v>959.1999999999998</v>
      </c>
      <c r="H21" s="26">
        <f>H19-H20</f>
        <v>1090</v>
      </c>
      <c r="I21" s="26">
        <f>I19-I20</f>
        <v>1006.7999999999997</v>
      </c>
      <c r="J21" s="26">
        <f>J19-J20</f>
        <v>1090</v>
      </c>
      <c r="K21" s="26">
        <f>K19-K20</f>
        <v>900</v>
      </c>
      <c r="L21" s="23">
        <f>L19-L20</f>
        <v>1090</v>
      </c>
      <c r="M21" s="21">
        <f>M19-M20</f>
        <v>900</v>
      </c>
      <c r="N21" s="21">
        <f>N19-N20</f>
        <v>1090</v>
      </c>
      <c r="O21" s="21">
        <f>O19-O20</f>
        <v>1090</v>
      </c>
      <c r="P21" s="21">
        <v>1090</v>
      </c>
      <c r="Q21" s="21">
        <v>5.26</v>
      </c>
      <c r="R21" s="21">
        <f>P21+Q21</f>
        <v>1095.26</v>
      </c>
    </row>
    <row r="22" spans="2:18" ht="27.75" customHeight="1">
      <c r="B22" s="18"/>
      <c r="C22" s="27" t="s">
        <v>37</v>
      </c>
      <c r="D22" s="28"/>
      <c r="E22" s="29"/>
      <c r="F22" s="29"/>
      <c r="G22" s="29"/>
      <c r="H22" s="29"/>
      <c r="I22" s="29"/>
      <c r="J22" s="30"/>
      <c r="K22" s="30"/>
      <c r="L22" s="31"/>
      <c r="M22" s="32"/>
      <c r="N22" s="32"/>
      <c r="O22" s="32"/>
      <c r="P22" s="32"/>
      <c r="Q22" s="21"/>
      <c r="R22" s="21"/>
    </row>
    <row r="23" spans="2:18" ht="18.75" customHeight="1">
      <c r="B23" s="18">
        <v>1</v>
      </c>
      <c r="C23" s="33" t="s">
        <v>38</v>
      </c>
      <c r="D23" s="21" t="s">
        <v>39</v>
      </c>
      <c r="E23" s="21"/>
      <c r="F23" s="21"/>
      <c r="G23" s="21">
        <v>537</v>
      </c>
      <c r="H23" s="21">
        <v>586.32</v>
      </c>
      <c r="I23" s="21">
        <v>621.55</v>
      </c>
      <c r="J23" s="22">
        <v>608.7</v>
      </c>
      <c r="K23" s="22">
        <v>626.98</v>
      </c>
      <c r="L23" s="23">
        <v>579.42</v>
      </c>
      <c r="M23" s="21">
        <v>1656.3</v>
      </c>
      <c r="N23" s="21">
        <v>602.44</v>
      </c>
      <c r="O23" s="21">
        <v>664.94</v>
      </c>
      <c r="P23" s="21">
        <v>782.648</v>
      </c>
      <c r="Q23" s="21">
        <v>30.5</v>
      </c>
      <c r="R23" s="21">
        <f>P23+Q23</f>
        <v>813.148</v>
      </c>
    </row>
    <row r="24" spans="2:18" ht="24" customHeight="1">
      <c r="B24" s="18">
        <v>2</v>
      </c>
      <c r="C24" s="33" t="s">
        <v>40</v>
      </c>
      <c r="D24" s="21" t="s">
        <v>41</v>
      </c>
      <c r="E24" s="21"/>
      <c r="F24" s="21"/>
      <c r="G24" s="21"/>
      <c r="H24" s="21"/>
      <c r="I24" s="21"/>
      <c r="J24" s="22"/>
      <c r="K24" s="22">
        <v>6004.32</v>
      </c>
      <c r="L24" s="23"/>
      <c r="M24" s="21">
        <v>6181.73</v>
      </c>
      <c r="N24" s="21">
        <v>4641.31</v>
      </c>
      <c r="O24" s="21">
        <v>4743.47</v>
      </c>
      <c r="P24" s="21">
        <v>6772.67</v>
      </c>
      <c r="Q24" s="21">
        <v>41.69</v>
      </c>
      <c r="R24" s="21">
        <f>P24+Q24</f>
        <v>6814.36</v>
      </c>
    </row>
    <row r="25" spans="2:18" ht="26.25" customHeight="1">
      <c r="B25" s="18"/>
      <c r="C25" s="33"/>
      <c r="D25" s="21" t="s">
        <v>39</v>
      </c>
      <c r="E25" s="21"/>
      <c r="F25" s="21"/>
      <c r="G25" s="21">
        <v>16476.7</v>
      </c>
      <c r="H25" s="21">
        <v>19606.86</v>
      </c>
      <c r="I25" s="21">
        <v>20230.5</v>
      </c>
      <c r="J25" s="22">
        <v>22304.5</v>
      </c>
      <c r="K25" s="22">
        <v>21170</v>
      </c>
      <c r="L25" s="23">
        <v>28326.72</v>
      </c>
      <c r="M25" s="21">
        <v>20624.6</v>
      </c>
      <c r="N25" s="21">
        <v>17220.14</v>
      </c>
      <c r="O25" s="21">
        <v>19289.47</v>
      </c>
      <c r="P25" s="21">
        <v>26419.8</v>
      </c>
      <c r="Q25" s="21">
        <v>162.6</v>
      </c>
      <c r="R25" s="21">
        <f>P25+Q25</f>
        <v>26582.399999999998</v>
      </c>
    </row>
    <row r="26" spans="2:18" ht="26.25" customHeight="1">
      <c r="B26" s="18">
        <v>3</v>
      </c>
      <c r="C26" s="33" t="s">
        <v>42</v>
      </c>
      <c r="D26" s="21" t="s">
        <v>39</v>
      </c>
      <c r="E26" s="21"/>
      <c r="F26" s="21"/>
      <c r="G26" s="21">
        <v>2086.3</v>
      </c>
      <c r="H26" s="21">
        <v>3150</v>
      </c>
      <c r="I26" s="21">
        <v>1762.55</v>
      </c>
      <c r="J26" s="22">
        <v>2250</v>
      </c>
      <c r="K26" s="22">
        <v>1746.81</v>
      </c>
      <c r="L26" s="23">
        <v>1260</v>
      </c>
      <c r="M26" s="21">
        <v>1434.9</v>
      </c>
      <c r="N26" s="21">
        <v>1666.62</v>
      </c>
      <c r="O26" s="21">
        <v>1666.42</v>
      </c>
      <c r="P26" s="21">
        <v>1284.9</v>
      </c>
      <c r="Q26" s="21"/>
      <c r="R26" s="21">
        <f>P26+Q26</f>
        <v>1284.9</v>
      </c>
    </row>
    <row r="27" spans="2:18" ht="24.75" customHeight="1">
      <c r="B27" s="18">
        <v>4</v>
      </c>
      <c r="C27" s="33" t="s">
        <v>43</v>
      </c>
      <c r="D27" s="21" t="s">
        <v>39</v>
      </c>
      <c r="E27" s="26"/>
      <c r="F27" s="26"/>
      <c r="G27" s="26">
        <v>19963.09</v>
      </c>
      <c r="H27" s="26">
        <v>15630</v>
      </c>
      <c r="I27" s="26">
        <v>18984.58</v>
      </c>
      <c r="J27" s="22">
        <v>17120</v>
      </c>
      <c r="K27" s="22">
        <v>22000</v>
      </c>
      <c r="L27" s="23">
        <v>25308.35</v>
      </c>
      <c r="M27" s="21">
        <v>20635.1</v>
      </c>
      <c r="N27" s="21">
        <v>32528.4</v>
      </c>
      <c r="O27" s="21">
        <v>33046.68</v>
      </c>
      <c r="P27" s="21">
        <v>38229.6</v>
      </c>
      <c r="Q27" s="21">
        <v>695</v>
      </c>
      <c r="R27" s="21">
        <f>P27+Q27</f>
        <v>38924.6</v>
      </c>
    </row>
    <row r="28" spans="2:18" ht="21.75" customHeight="1">
      <c r="B28" s="18">
        <v>5</v>
      </c>
      <c r="C28" s="33" t="s">
        <v>44</v>
      </c>
      <c r="D28" s="21" t="s">
        <v>39</v>
      </c>
      <c r="E28" s="26"/>
      <c r="F28" s="26"/>
      <c r="G28" s="26">
        <v>5230.33</v>
      </c>
      <c r="H28" s="26">
        <v>4110.7</v>
      </c>
      <c r="I28" s="26">
        <v>6872.42</v>
      </c>
      <c r="J28" s="22">
        <v>4485.4</v>
      </c>
      <c r="K28" s="22">
        <v>7202.43</v>
      </c>
      <c r="L28" s="23">
        <f>L27*34%</f>
        <v>8604.839</v>
      </c>
      <c r="M28" s="21">
        <f>M27*30.2%</f>
        <v>6231.8002</v>
      </c>
      <c r="N28" s="21">
        <v>11775.28</v>
      </c>
      <c r="O28" s="21">
        <v>9980.1</v>
      </c>
      <c r="P28" s="21">
        <f>P27*30.2%</f>
        <v>11545.339199999999</v>
      </c>
      <c r="Q28" s="21">
        <f>Q27*30.2%</f>
        <v>209.89</v>
      </c>
      <c r="R28" s="21">
        <f>R27*30.2%</f>
        <v>11755.2292</v>
      </c>
    </row>
    <row r="29" spans="2:18" ht="27.75" customHeight="1">
      <c r="B29" s="18">
        <v>6</v>
      </c>
      <c r="C29" s="33" t="s">
        <v>45</v>
      </c>
      <c r="D29" s="21" t="s">
        <v>39</v>
      </c>
      <c r="E29" s="26"/>
      <c r="F29" s="26"/>
      <c r="G29" s="26">
        <v>4341.72</v>
      </c>
      <c r="H29" s="26">
        <v>3422.6</v>
      </c>
      <c r="I29" s="26">
        <v>2250.73</v>
      </c>
      <c r="J29" s="22">
        <v>3000</v>
      </c>
      <c r="K29" s="22">
        <v>3483</v>
      </c>
      <c r="L29" s="23">
        <v>3386</v>
      </c>
      <c r="M29" s="21">
        <v>3944.8</v>
      </c>
      <c r="N29" s="21">
        <v>4800</v>
      </c>
      <c r="O29" s="21">
        <v>5288.81</v>
      </c>
      <c r="P29" s="21">
        <v>9550.18</v>
      </c>
      <c r="Q29" s="21">
        <v>380.63</v>
      </c>
      <c r="R29" s="21">
        <f>P29+Q29</f>
        <v>9930.81</v>
      </c>
    </row>
    <row r="30" spans="2:18" ht="27.75" customHeight="1">
      <c r="B30" s="18">
        <v>7</v>
      </c>
      <c r="C30" s="33" t="s">
        <v>46</v>
      </c>
      <c r="D30" s="21" t="s">
        <v>47</v>
      </c>
      <c r="E30" s="26"/>
      <c r="F30" s="26"/>
      <c r="G30" s="26"/>
      <c r="H30" s="26"/>
      <c r="I30" s="26"/>
      <c r="J30" s="22"/>
      <c r="K30" s="22"/>
      <c r="L30" s="23"/>
      <c r="M30" s="21"/>
      <c r="N30" s="21"/>
      <c r="O30" s="21">
        <v>0</v>
      </c>
      <c r="P30" s="21">
        <v>0</v>
      </c>
      <c r="Q30" s="21">
        <v>0</v>
      </c>
      <c r="R30" s="21">
        <v>0</v>
      </c>
    </row>
    <row r="31" spans="2:18" ht="28.5" customHeight="1">
      <c r="B31" s="18">
        <v>8</v>
      </c>
      <c r="C31" s="33" t="s">
        <v>48</v>
      </c>
      <c r="D31" s="21" t="s">
        <v>39</v>
      </c>
      <c r="E31" s="21">
        <f>E32+E33+E34+E35</f>
        <v>0</v>
      </c>
      <c r="F31" s="21">
        <f>F32+F33+F34+F35</f>
        <v>0</v>
      </c>
      <c r="G31" s="21">
        <f>G32+G33+G34+G35</f>
        <v>1870.3</v>
      </c>
      <c r="H31" s="21">
        <v>3264</v>
      </c>
      <c r="I31" s="21">
        <f>I32+I33+I34+I35</f>
        <v>1870.3</v>
      </c>
      <c r="J31" s="21">
        <v>3000</v>
      </c>
      <c r="K31" s="21">
        <f>K32+K33+K34+K35</f>
        <v>1278.52</v>
      </c>
      <c r="L31" s="23">
        <f>L32+L33+L34+L35</f>
        <v>1980.5</v>
      </c>
      <c r="M31" s="21">
        <f>M32+M33+M34+M35</f>
        <v>1119</v>
      </c>
      <c r="N31" s="21">
        <f>N32+N33+N34+N35</f>
        <v>1644.54</v>
      </c>
      <c r="O31" s="21">
        <f>O32+O33+O34+O35</f>
        <v>1440.8</v>
      </c>
      <c r="P31" s="21">
        <f>P32+P33+P35</f>
        <v>1341.52</v>
      </c>
      <c r="Q31" s="21">
        <v>0</v>
      </c>
      <c r="R31" s="21">
        <f>R32+R33+R35</f>
        <v>1341.52</v>
      </c>
    </row>
    <row r="32" spans="2:18" ht="22.5" customHeight="1">
      <c r="B32" s="34" t="s">
        <v>49</v>
      </c>
      <c r="C32" s="33" t="s">
        <v>50</v>
      </c>
      <c r="D32" s="21" t="s">
        <v>39</v>
      </c>
      <c r="E32" s="26"/>
      <c r="F32" s="26"/>
      <c r="G32" s="26">
        <v>1094</v>
      </c>
      <c r="H32" s="26"/>
      <c r="I32" s="26">
        <v>1094</v>
      </c>
      <c r="J32" s="22"/>
      <c r="K32" s="22">
        <v>1060.42</v>
      </c>
      <c r="L32" s="23">
        <v>1219</v>
      </c>
      <c r="M32" s="21">
        <v>1025</v>
      </c>
      <c r="N32" s="21">
        <v>1222.54</v>
      </c>
      <c r="O32" s="21">
        <v>1222.56</v>
      </c>
      <c r="P32" s="21">
        <v>1247.52</v>
      </c>
      <c r="Q32" s="21">
        <v>0</v>
      </c>
      <c r="R32" s="21">
        <f>P32+Q32</f>
        <v>1247.52</v>
      </c>
    </row>
    <row r="33" spans="2:18" ht="25.5" customHeight="1">
      <c r="B33" s="34" t="s">
        <v>51</v>
      </c>
      <c r="C33" s="33" t="s">
        <v>52</v>
      </c>
      <c r="D33" s="21" t="s">
        <v>39</v>
      </c>
      <c r="E33" s="26"/>
      <c r="F33" s="26"/>
      <c r="G33" s="26">
        <v>90</v>
      </c>
      <c r="H33" s="26"/>
      <c r="I33" s="26">
        <v>90</v>
      </c>
      <c r="J33" s="22"/>
      <c r="K33" s="22">
        <v>92</v>
      </c>
      <c r="L33" s="23">
        <v>71.5</v>
      </c>
      <c r="M33" s="21">
        <v>73</v>
      </c>
      <c r="N33" s="21">
        <v>92</v>
      </c>
      <c r="O33" s="21">
        <v>92.04</v>
      </c>
      <c r="P33" s="21">
        <v>73</v>
      </c>
      <c r="Q33" s="21"/>
      <c r="R33" s="21">
        <f>P33+Q33</f>
        <v>73</v>
      </c>
    </row>
    <row r="34" spans="2:18" ht="31.5" customHeight="1">
      <c r="B34" s="34" t="s">
        <v>53</v>
      </c>
      <c r="C34" s="33" t="s">
        <v>54</v>
      </c>
      <c r="D34" s="21" t="s">
        <v>39</v>
      </c>
      <c r="E34" s="26"/>
      <c r="F34" s="26"/>
      <c r="G34" s="26"/>
      <c r="H34" s="26"/>
      <c r="I34" s="26"/>
      <c r="J34" s="22"/>
      <c r="K34" s="22"/>
      <c r="L34" s="23"/>
      <c r="M34" s="21"/>
      <c r="N34" s="21"/>
      <c r="O34" s="21"/>
      <c r="P34" s="21"/>
      <c r="Q34" s="21"/>
      <c r="R34" s="21"/>
    </row>
    <row r="35" spans="2:18" ht="21.75" customHeight="1">
      <c r="B35" s="34" t="s">
        <v>55</v>
      </c>
      <c r="C35" s="33" t="s">
        <v>56</v>
      </c>
      <c r="D35" s="21" t="s">
        <v>39</v>
      </c>
      <c r="E35" s="26"/>
      <c r="F35" s="26"/>
      <c r="G35" s="26">
        <v>686.3</v>
      </c>
      <c r="H35" s="26"/>
      <c r="I35" s="26">
        <v>686.3</v>
      </c>
      <c r="J35" s="22"/>
      <c r="K35" s="22">
        <v>126.1</v>
      </c>
      <c r="L35" s="23">
        <v>690</v>
      </c>
      <c r="M35" s="21">
        <v>21</v>
      </c>
      <c r="N35" s="21">
        <v>330</v>
      </c>
      <c r="O35" s="21">
        <v>126.2</v>
      </c>
      <c r="P35" s="21">
        <v>21</v>
      </c>
      <c r="Q35" s="21"/>
      <c r="R35" s="21">
        <f>P35+Q35</f>
        <v>21</v>
      </c>
    </row>
    <row r="36" spans="2:18" ht="27" customHeight="1">
      <c r="B36" s="18">
        <v>9</v>
      </c>
      <c r="C36" s="33" t="s">
        <v>57</v>
      </c>
      <c r="D36" s="21" t="s">
        <v>39</v>
      </c>
      <c r="E36" s="26"/>
      <c r="F36" s="26"/>
      <c r="G36" s="26">
        <v>1299.3</v>
      </c>
      <c r="H36" s="26">
        <v>758.8</v>
      </c>
      <c r="I36" s="26">
        <v>1284.58</v>
      </c>
      <c r="J36" s="22">
        <v>1057</v>
      </c>
      <c r="K36" s="22">
        <v>1324.85</v>
      </c>
      <c r="L36" s="23">
        <v>1100</v>
      </c>
      <c r="M36" s="21">
        <v>902.67</v>
      </c>
      <c r="N36" s="21">
        <v>1133</v>
      </c>
      <c r="O36" s="21">
        <v>4436.83</v>
      </c>
      <c r="P36" s="21">
        <v>3895.14</v>
      </c>
      <c r="Q36" s="21">
        <v>6.8</v>
      </c>
      <c r="R36" s="21">
        <f>P36+Q36</f>
        <v>3901.94</v>
      </c>
    </row>
    <row r="37" spans="2:18" ht="24.75" customHeight="1">
      <c r="B37" s="18">
        <v>10</v>
      </c>
      <c r="C37" s="33" t="s">
        <v>58</v>
      </c>
      <c r="D37" s="21" t="s">
        <v>39</v>
      </c>
      <c r="E37" s="26" t="e">
        <f>#REF!+E38+E39+#REF!+#REF!+#REF!+E40</f>
        <v>#REF!</v>
      </c>
      <c r="F37" s="26" t="e">
        <f>#REF!+F38+F39+#REF!+#REF!+#REF!+F40</f>
        <v>#REF!</v>
      </c>
      <c r="G37" s="26">
        <v>4716.72</v>
      </c>
      <c r="H37" s="26">
        <v>2730.2</v>
      </c>
      <c r="I37" s="26">
        <v>4823.4</v>
      </c>
      <c r="J37" s="22">
        <v>3739.4</v>
      </c>
      <c r="K37" s="22">
        <v>6840.34</v>
      </c>
      <c r="L37" s="23">
        <f>L38+L39+L40</f>
        <v>4223.37</v>
      </c>
      <c r="M37" s="21">
        <v>6570.28</v>
      </c>
      <c r="N37" s="21">
        <v>4350.07</v>
      </c>
      <c r="O37" s="21">
        <v>6380.48</v>
      </c>
      <c r="P37" s="21">
        <v>7803.8</v>
      </c>
      <c r="Q37" s="21">
        <v>198.5</v>
      </c>
      <c r="R37" s="21">
        <v>7902.9</v>
      </c>
    </row>
    <row r="38" spans="2:18" ht="24.75" customHeight="1" hidden="1">
      <c r="B38" s="34" t="s">
        <v>59</v>
      </c>
      <c r="C38" s="33" t="s">
        <v>60</v>
      </c>
      <c r="D38" s="21" t="s">
        <v>39</v>
      </c>
      <c r="E38" s="26"/>
      <c r="F38" s="26"/>
      <c r="G38" s="26">
        <v>1289.3</v>
      </c>
      <c r="H38" s="26"/>
      <c r="I38" s="26"/>
      <c r="J38" s="22"/>
      <c r="K38" s="22"/>
      <c r="L38" s="23">
        <v>1300</v>
      </c>
      <c r="M38" s="21"/>
      <c r="N38" s="21"/>
      <c r="O38" s="21"/>
      <c r="P38" s="21"/>
      <c r="Q38" s="21"/>
      <c r="R38" s="21"/>
    </row>
    <row r="39" spans="2:18" ht="28.5" customHeight="1" hidden="1">
      <c r="B39" s="34" t="s">
        <v>59</v>
      </c>
      <c r="C39" s="33" t="s">
        <v>61</v>
      </c>
      <c r="D39" s="21" t="s">
        <v>39</v>
      </c>
      <c r="E39" s="21"/>
      <c r="F39" s="21"/>
      <c r="G39" s="21"/>
      <c r="H39" s="21"/>
      <c r="I39" s="21"/>
      <c r="J39" s="22"/>
      <c r="K39" s="22"/>
      <c r="L39" s="23"/>
      <c r="M39" s="21"/>
      <c r="N39" s="21"/>
      <c r="O39" s="21"/>
      <c r="P39" s="21"/>
      <c r="Q39" s="21"/>
      <c r="R39" s="21"/>
    </row>
    <row r="40" spans="2:18" ht="25.5" customHeight="1" hidden="1">
      <c r="B40" s="34" t="s">
        <v>62</v>
      </c>
      <c r="C40" s="33" t="s">
        <v>63</v>
      </c>
      <c r="D40" s="21" t="s">
        <v>39</v>
      </c>
      <c r="E40" s="21"/>
      <c r="F40" s="21"/>
      <c r="G40" s="21">
        <v>3427.42</v>
      </c>
      <c r="H40" s="21"/>
      <c r="I40" s="21">
        <v>1107.82</v>
      </c>
      <c r="J40" s="22"/>
      <c r="K40" s="22"/>
      <c r="L40" s="23">
        <v>2923.37</v>
      </c>
      <c r="M40" s="21"/>
      <c r="N40" s="21"/>
      <c r="O40" s="21"/>
      <c r="P40" s="21"/>
      <c r="Q40" s="21"/>
      <c r="R40" s="21"/>
    </row>
    <row r="41" spans="2:18" ht="22.5" customHeight="1">
      <c r="B41" s="34" t="s">
        <v>64</v>
      </c>
      <c r="C41" s="33" t="s">
        <v>65</v>
      </c>
      <c r="D41" s="21" t="s">
        <v>39</v>
      </c>
      <c r="E41" s="21" t="e">
        <f>#REF!+#REF!+#REF!+E42</f>
        <v>#REF!</v>
      </c>
      <c r="F41" s="21" t="e">
        <f>#REF!+#REF!+#REF!+F42</f>
        <v>#REF!</v>
      </c>
      <c r="G41" s="21"/>
      <c r="H41" s="21">
        <v>785.8</v>
      </c>
      <c r="I41" s="21"/>
      <c r="J41" s="22"/>
      <c r="K41" s="22">
        <f>+K42</f>
        <v>0</v>
      </c>
      <c r="L41" s="23">
        <f>+L42</f>
        <v>0</v>
      </c>
      <c r="M41" s="21"/>
      <c r="N41" s="21"/>
      <c r="O41" s="21"/>
      <c r="P41" s="21">
        <f>+P42</f>
        <v>0</v>
      </c>
      <c r="Q41" s="21"/>
      <c r="R41" s="21">
        <v>0</v>
      </c>
    </row>
    <row r="42" spans="2:18" ht="25.5" customHeight="1">
      <c r="B42" s="34" t="s">
        <v>66</v>
      </c>
      <c r="C42" s="33" t="s">
        <v>67</v>
      </c>
      <c r="D42" s="21" t="s">
        <v>39</v>
      </c>
      <c r="E42" s="21"/>
      <c r="F42" s="21"/>
      <c r="G42" s="21"/>
      <c r="H42" s="21"/>
      <c r="I42" s="21"/>
      <c r="J42" s="22"/>
      <c r="K42" s="22"/>
      <c r="L42" s="23">
        <v>0</v>
      </c>
      <c r="M42" s="21"/>
      <c r="N42" s="21"/>
      <c r="O42" s="21"/>
      <c r="P42" s="21">
        <v>0</v>
      </c>
      <c r="Q42" s="21">
        <v>103.5</v>
      </c>
      <c r="R42" s="21">
        <v>103.5</v>
      </c>
    </row>
    <row r="43" spans="2:18" ht="36" customHeight="1">
      <c r="B43" s="35" t="s">
        <v>68</v>
      </c>
      <c r="C43" s="36" t="s">
        <v>69</v>
      </c>
      <c r="D43" s="21" t="s">
        <v>39</v>
      </c>
      <c r="E43" s="37" t="e">
        <f>E25+E26+E27+E28+E29+#REF!+E31+E36+E37+E41+E23</f>
        <v>#REF!</v>
      </c>
      <c r="F43" s="37" t="e">
        <f>F25+F26+F27+F28+F29+#REF!+F31+F36+F37+F41+F23</f>
        <v>#REF!</v>
      </c>
      <c r="G43" s="37">
        <f>G23+G25+G26+G27+G28+G29+G31+G36+G37</f>
        <v>56521.46000000001</v>
      </c>
      <c r="H43" s="37">
        <f>H23+H25+H26+H27+H28+H29+H31+H36+H37+H41</f>
        <v>54045.28</v>
      </c>
      <c r="I43" s="37">
        <f>I23+I25+I26+I27+I28+I29+I31+I36+I37</f>
        <v>58700.61000000001</v>
      </c>
      <c r="J43" s="13">
        <f>J25+J26+J27+J28+J29+J31+J36+J37+J41+J23</f>
        <v>57565</v>
      </c>
      <c r="K43" s="13">
        <f>K25+K26+K27+K28+K29+K31+K36+K37+K41+K23</f>
        <v>65672.93</v>
      </c>
      <c r="L43" s="14">
        <f>L25+L26+L27+L28+L29+L31+L36+L37+L41+L23</f>
        <v>74769.199</v>
      </c>
      <c r="M43" s="11">
        <f>M25+M26+M27+M28+M29+M31+M36+M37+M41+M23</f>
        <v>63119.4502</v>
      </c>
      <c r="N43" s="11">
        <f>N25+N26+N27+N28+N29+N31+N36+N37+N41+N23</f>
        <v>75720.48999999999</v>
      </c>
      <c r="O43" s="11">
        <f>O25+O26+O27+O28+O29+O31+O36+O37+O41+O23</f>
        <v>82194.53</v>
      </c>
      <c r="P43" s="11">
        <f>P25+P26+P27+P28+P29+P31+P36+P37+P41+P23</f>
        <v>100852.9272</v>
      </c>
      <c r="Q43" s="11">
        <f>Q23+Q25+Q27+Q28+Q29+Q36+Q37</f>
        <v>1683.9199999999998</v>
      </c>
      <c r="R43" s="21">
        <v>102540.95</v>
      </c>
    </row>
    <row r="44" spans="2:18" ht="31.5" customHeight="1">
      <c r="B44" s="34" t="s">
        <v>70</v>
      </c>
      <c r="C44" s="38" t="s">
        <v>71</v>
      </c>
      <c r="D44" s="39" t="s">
        <v>39</v>
      </c>
      <c r="E44" s="39" t="e">
        <f>E43/E17</f>
        <v>#REF!</v>
      </c>
      <c r="F44" s="39" t="e">
        <f>F43/F17</f>
        <v>#REF!</v>
      </c>
      <c r="G44" s="39">
        <f>G43/G17</f>
        <v>18.93389387645719</v>
      </c>
      <c r="H44" s="39">
        <f>H43/H17</f>
        <v>16.4271367781155</v>
      </c>
      <c r="I44" s="39">
        <f>I43/I17</f>
        <v>19.663878467104386</v>
      </c>
      <c r="J44" s="22">
        <f>J43/J17</f>
        <v>17.496960486322187</v>
      </c>
      <c r="K44" s="22">
        <f>K43/K17</f>
        <v>23.889752637322662</v>
      </c>
      <c r="L44" s="23">
        <f>L43/L17</f>
        <v>22.726200303951366</v>
      </c>
      <c r="M44" s="21">
        <f>M43/M17</f>
        <v>22.240821071176885</v>
      </c>
      <c r="N44" s="21">
        <f>N43/N17</f>
        <v>23.01534650455927</v>
      </c>
      <c r="O44" s="21">
        <f>O43/O17</f>
        <v>24.98313981762918</v>
      </c>
      <c r="P44" s="21">
        <f>P43/P17</f>
        <v>30.654385167173253</v>
      </c>
      <c r="Q44" s="21">
        <f>Q43/Q17</f>
        <v>34.08744939271255</v>
      </c>
      <c r="R44" s="21">
        <f>R43/R17</f>
        <v>30.706399353177215</v>
      </c>
    </row>
    <row r="45" spans="2:18" ht="30" customHeight="1">
      <c r="B45" s="34" t="s">
        <v>72</v>
      </c>
      <c r="C45" s="38" t="s">
        <v>73</v>
      </c>
      <c r="D45" s="39" t="s">
        <v>39</v>
      </c>
      <c r="E45" s="21"/>
      <c r="F45" s="21"/>
      <c r="G45" s="21">
        <v>6750.52</v>
      </c>
      <c r="H45" s="21">
        <v>11000</v>
      </c>
      <c r="I45" s="21">
        <v>5903.14</v>
      </c>
      <c r="J45" s="22">
        <v>11248.1</v>
      </c>
      <c r="K45" s="22">
        <v>7958.8</v>
      </c>
      <c r="L45" s="23">
        <v>7888.32</v>
      </c>
      <c r="M45" s="21">
        <v>11115.4</v>
      </c>
      <c r="N45" s="21">
        <v>8646.3</v>
      </c>
      <c r="O45" s="21">
        <v>10429.88</v>
      </c>
      <c r="P45" s="21">
        <v>23579.14</v>
      </c>
      <c r="Q45" s="21">
        <v>168.8</v>
      </c>
      <c r="R45" s="21">
        <f>P45+Q45</f>
        <v>23747.94</v>
      </c>
    </row>
    <row r="46" spans="2:18" ht="14.25" customHeight="1" hidden="1">
      <c r="B46" s="34" t="s">
        <v>74</v>
      </c>
      <c r="C46" s="33" t="s">
        <v>33</v>
      </c>
      <c r="D46" s="39" t="s">
        <v>39</v>
      </c>
      <c r="E46" s="11"/>
      <c r="F46" s="11"/>
      <c r="G46" s="11"/>
      <c r="H46" s="11"/>
      <c r="I46" s="11"/>
      <c r="J46" s="13"/>
      <c r="K46" s="22"/>
      <c r="L46" s="23"/>
      <c r="M46" s="21"/>
      <c r="N46" s="21"/>
      <c r="O46" s="21"/>
      <c r="P46" s="21"/>
      <c r="Q46" s="21"/>
      <c r="R46" s="21"/>
    </row>
    <row r="47" spans="2:37" s="40" customFormat="1" ht="37.5" customHeight="1">
      <c r="B47" s="41" t="s">
        <v>75</v>
      </c>
      <c r="C47" s="36" t="s">
        <v>76</v>
      </c>
      <c r="D47" s="39" t="s">
        <v>39</v>
      </c>
      <c r="E47" s="11" t="e">
        <f>E44*E19+E45</f>
        <v>#REF!</v>
      </c>
      <c r="F47" s="11" t="e">
        <f>F44*F19+F45</f>
        <v>#REF!</v>
      </c>
      <c r="G47" s="11">
        <f>G43+G45</f>
        <v>63271.98000000001</v>
      </c>
      <c r="H47" s="11">
        <f>H43+H45</f>
        <v>65045.28</v>
      </c>
      <c r="I47" s="11">
        <f>I43+I45</f>
        <v>64603.75000000001</v>
      </c>
      <c r="J47" s="13">
        <f>J44*J19+J45</f>
        <v>68813.1</v>
      </c>
      <c r="K47" s="13">
        <f>K44*K19+K45</f>
        <v>73631.73</v>
      </c>
      <c r="L47" s="14">
        <f>L44*L19+L45</f>
        <v>82657.519</v>
      </c>
      <c r="M47" s="11">
        <f>M44*M19+M45</f>
        <v>74234.8502</v>
      </c>
      <c r="N47" s="11">
        <f>N44*N19+N45</f>
        <v>84366.79</v>
      </c>
      <c r="O47" s="11">
        <f>O44*O19+O45</f>
        <v>92624.41</v>
      </c>
      <c r="P47" s="11">
        <f>P44*P19+P45</f>
        <v>124432.0672</v>
      </c>
      <c r="Q47" s="11">
        <f>Q44*Q19+Q45</f>
        <v>1852.7199999999998</v>
      </c>
      <c r="R47" s="42">
        <v>126288.89</v>
      </c>
      <c r="AK47" s="43"/>
    </row>
    <row r="48" spans="2:37" s="40" customFormat="1" ht="33" customHeight="1">
      <c r="B48" s="44" t="s">
        <v>77</v>
      </c>
      <c r="C48" s="38" t="s">
        <v>78</v>
      </c>
      <c r="D48" s="39" t="s">
        <v>79</v>
      </c>
      <c r="E48" s="21" t="e">
        <f>E47/E19</f>
        <v>#REF!</v>
      </c>
      <c r="F48" s="21" t="e">
        <f>F47/F19</f>
        <v>#REF!</v>
      </c>
      <c r="G48" s="21">
        <f>G47/G19</f>
        <v>21.19522310062978</v>
      </c>
      <c r="H48" s="21">
        <f>H47/H19</f>
        <v>19.770601823708205</v>
      </c>
      <c r="I48" s="21">
        <f>I47/I19</f>
        <v>21.64134731341284</v>
      </c>
      <c r="J48" s="22">
        <f>J47/J19</f>
        <v>20.9158358662614</v>
      </c>
      <c r="K48" s="22">
        <f>K47/K19</f>
        <v>26.78491451436886</v>
      </c>
      <c r="L48" s="23">
        <f>L47/L19</f>
        <v>25.12386595744681</v>
      </c>
      <c r="M48" s="21">
        <f>M47/M19</f>
        <v>26.157452501761803</v>
      </c>
      <c r="N48" s="21">
        <f>N47/N19</f>
        <v>25.64340121580547</v>
      </c>
      <c r="O48" s="21">
        <f>O47/O19</f>
        <v>28.153316109422494</v>
      </c>
      <c r="P48" s="21">
        <f>P47/P19</f>
        <v>37.8212970212766</v>
      </c>
      <c r="Q48" s="21">
        <f>Q47/Q19</f>
        <v>37.504453441295546</v>
      </c>
      <c r="R48" s="21">
        <v>37.82</v>
      </c>
      <c r="AK48" s="43"/>
    </row>
    <row r="49" spans="2:37" s="40" customFormat="1" ht="30" customHeight="1">
      <c r="B49" s="44" t="s">
        <v>80</v>
      </c>
      <c r="C49" s="33" t="s">
        <v>81</v>
      </c>
      <c r="D49" s="21" t="s">
        <v>39</v>
      </c>
      <c r="E49" s="26"/>
      <c r="F49" s="26"/>
      <c r="G49" s="26">
        <v>1651.77</v>
      </c>
      <c r="H49" s="26">
        <v>6504.53</v>
      </c>
      <c r="I49" s="26">
        <v>2494.06</v>
      </c>
      <c r="J49" s="22">
        <v>6881.31</v>
      </c>
      <c r="K49" s="22">
        <v>250.4</v>
      </c>
      <c r="L49" s="23">
        <v>4378.89</v>
      </c>
      <c r="M49" s="21">
        <f>M50-M47</f>
        <v>3891.8497999999963</v>
      </c>
      <c r="N49" s="21">
        <v>6600</v>
      </c>
      <c r="O49" s="21">
        <v>3574.98</v>
      </c>
      <c r="P49" s="21">
        <v>4025</v>
      </c>
      <c r="Q49" s="42">
        <v>30.2</v>
      </c>
      <c r="R49" s="42">
        <f>P49+Q49</f>
        <v>4055.2</v>
      </c>
      <c r="AK49" s="43"/>
    </row>
    <row r="50" spans="2:37" s="40" customFormat="1" ht="32.25" customHeight="1">
      <c r="B50" s="44" t="s">
        <v>82</v>
      </c>
      <c r="C50" s="38" t="s">
        <v>83</v>
      </c>
      <c r="D50" s="45" t="s">
        <v>39</v>
      </c>
      <c r="E50" s="21" t="e">
        <f>E47+E49</f>
        <v>#REF!</v>
      </c>
      <c r="F50" s="21" t="e">
        <f>F47+F49</f>
        <v>#REF!</v>
      </c>
      <c r="G50" s="21">
        <f>G47+G49</f>
        <v>64923.75000000001</v>
      </c>
      <c r="H50" s="21">
        <f>H47+H49</f>
        <v>71549.81</v>
      </c>
      <c r="I50" s="21">
        <f>I47+I49</f>
        <v>67097.81000000001</v>
      </c>
      <c r="J50" s="22">
        <f>J47+J49</f>
        <v>75694.41</v>
      </c>
      <c r="K50" s="22">
        <f>K47+K49</f>
        <v>73882.12999999999</v>
      </c>
      <c r="L50" s="23">
        <f>L47+L49</f>
        <v>87036.409</v>
      </c>
      <c r="M50" s="21">
        <v>78126.7</v>
      </c>
      <c r="N50" s="21">
        <f>N47+N49</f>
        <v>90966.79</v>
      </c>
      <c r="O50" s="21">
        <f>O47+O49</f>
        <v>96199.39</v>
      </c>
      <c r="P50" s="21">
        <f>P47+P49</f>
        <v>128457.0672</v>
      </c>
      <c r="Q50" s="21">
        <f>Q47+Q49</f>
        <v>1882.9199999999998</v>
      </c>
      <c r="R50" s="21">
        <f>R47+R49</f>
        <v>130344.09</v>
      </c>
      <c r="AK50" s="43"/>
    </row>
    <row r="51" spans="2:37" s="40" customFormat="1" ht="40.5" customHeight="1">
      <c r="B51" s="41" t="s">
        <v>84</v>
      </c>
      <c r="C51" s="36" t="s">
        <v>85</v>
      </c>
      <c r="D51" s="46" t="s">
        <v>39</v>
      </c>
      <c r="E51" s="11"/>
      <c r="F51" s="11"/>
      <c r="G51" s="11">
        <f>G50*1.18</f>
        <v>76610.02500000001</v>
      </c>
      <c r="H51" s="11">
        <f>H50*1.18</f>
        <v>84428.77579999999</v>
      </c>
      <c r="I51" s="11">
        <f>I50*1.18</f>
        <v>79175.41580000002</v>
      </c>
      <c r="J51" s="13">
        <f>J50*1.18</f>
        <v>89319.4038</v>
      </c>
      <c r="K51" s="13">
        <f>K50*1.18</f>
        <v>87180.91339999999</v>
      </c>
      <c r="L51" s="14">
        <f>L50*1.18</f>
        <v>102702.96261999999</v>
      </c>
      <c r="M51" s="11">
        <f>M50*1.18</f>
        <v>92189.506</v>
      </c>
      <c r="N51" s="11">
        <f>N50*1.18</f>
        <v>107340.81219999999</v>
      </c>
      <c r="O51" s="11">
        <f>O50*1.18</f>
        <v>113515.2802</v>
      </c>
      <c r="P51" s="11">
        <f>P50*1.18</f>
        <v>151579.339296</v>
      </c>
      <c r="Q51" s="11">
        <f>Q50*1.18</f>
        <v>2221.8455999999996</v>
      </c>
      <c r="R51" s="11">
        <f>R50*1.18</f>
        <v>153806.0262</v>
      </c>
      <c r="AK51" s="43"/>
    </row>
    <row r="52" spans="2:37" s="40" customFormat="1" ht="35.25" customHeight="1">
      <c r="B52" s="44" t="s">
        <v>86</v>
      </c>
      <c r="C52" s="38" t="s">
        <v>87</v>
      </c>
      <c r="D52" s="45" t="s">
        <v>79</v>
      </c>
      <c r="E52" s="47" t="e">
        <f>E50/E19</f>
        <v>#REF!</v>
      </c>
      <c r="F52" s="47" t="e">
        <f>F50/F19</f>
        <v>#REF!</v>
      </c>
      <c r="G52" s="47">
        <f>G50/G19</f>
        <v>21.748542811201933</v>
      </c>
      <c r="H52" s="47">
        <f>H50/H19</f>
        <v>21.747662613981763</v>
      </c>
      <c r="I52" s="47">
        <f>I50/I19</f>
        <v>22.47682232346242</v>
      </c>
      <c r="J52" s="48">
        <f>J50/J19</f>
        <v>23.00741945288754</v>
      </c>
      <c r="K52" s="48">
        <f>K50/K19</f>
        <v>26.876002182611856</v>
      </c>
      <c r="L52" s="49">
        <f>L50/L19</f>
        <v>26.45483556231003</v>
      </c>
      <c r="M52" s="50">
        <f>M50/M19</f>
        <v>27.528787878787877</v>
      </c>
      <c r="N52" s="50">
        <f>N50/N19</f>
        <v>27.649480243161094</v>
      </c>
      <c r="O52" s="50">
        <f>O50/O19</f>
        <v>29.239936170212765</v>
      </c>
      <c r="P52" s="50">
        <f>P50/P19</f>
        <v>39.044701276595745</v>
      </c>
      <c r="Q52" s="50">
        <f>Q50/Q19</f>
        <v>38.11578947368421</v>
      </c>
      <c r="R52" s="50">
        <f>R50/R19</f>
        <v>39.03218841708092</v>
      </c>
      <c r="AK52" s="43"/>
    </row>
    <row r="53" spans="2:37" ht="33.75" customHeight="1">
      <c r="B53" s="10">
        <v>22</v>
      </c>
      <c r="C53" s="36" t="s">
        <v>88</v>
      </c>
      <c r="D53" s="46" t="s">
        <v>79</v>
      </c>
      <c r="E53" s="32"/>
      <c r="F53" s="32"/>
      <c r="G53" s="51">
        <f>G52*1.18</f>
        <v>25.66328051721828</v>
      </c>
      <c r="H53" s="51">
        <f>H52*1.18</f>
        <v>25.662241884498478</v>
      </c>
      <c r="I53" s="51">
        <f>I52*1.18</f>
        <v>26.522650341685654</v>
      </c>
      <c r="J53" s="52">
        <f>J52*1.18</f>
        <v>27.148754954407295</v>
      </c>
      <c r="K53" s="52">
        <f>K52*1.18</f>
        <v>31.71368257548199</v>
      </c>
      <c r="L53" s="53">
        <f>L52*1.18</f>
        <v>31.216705963525836</v>
      </c>
      <c r="M53" s="54">
        <f>M52*1.18</f>
        <v>32.483969696969694</v>
      </c>
      <c r="N53" s="54">
        <f>N52*1.18</f>
        <v>32.62638668693009</v>
      </c>
      <c r="O53" s="54">
        <f>O52*1.18</f>
        <v>34.50312468085106</v>
      </c>
      <c r="P53" s="54">
        <f>P52*1.18</f>
        <v>46.072747506382974</v>
      </c>
      <c r="Q53" s="54">
        <f>Q52*1.18</f>
        <v>44.97663157894736</v>
      </c>
      <c r="R53" s="54">
        <f>R52*1.18</f>
        <v>46.05798233215548</v>
      </c>
      <c r="AK53" s="55"/>
    </row>
    <row r="54" spans="2:37" ht="33.75" customHeight="1">
      <c r="B54" s="56"/>
      <c r="C54" s="57"/>
      <c r="D54" s="58"/>
      <c r="E54" s="59"/>
      <c r="F54" s="59"/>
      <c r="G54" s="60"/>
      <c r="H54" s="60"/>
      <c r="I54" s="60"/>
      <c r="J54" s="61"/>
      <c r="K54" s="61"/>
      <c r="L54" s="62"/>
      <c r="M54" s="63"/>
      <c r="N54" s="63"/>
      <c r="O54" s="63"/>
      <c r="P54" s="63"/>
      <c r="AK54" s="55"/>
    </row>
    <row r="55" spans="2:37" ht="33.75" customHeight="1">
      <c r="B55" s="56"/>
      <c r="C55" s="57"/>
      <c r="D55" s="58"/>
      <c r="E55" s="59"/>
      <c r="F55" s="59"/>
      <c r="G55" s="60"/>
      <c r="H55" s="60"/>
      <c r="I55" s="60"/>
      <c r="J55" s="61"/>
      <c r="K55" s="61"/>
      <c r="L55" s="62"/>
      <c r="M55" s="63"/>
      <c r="N55" s="63"/>
      <c r="O55" s="63"/>
      <c r="P55" s="63"/>
      <c r="AK55" s="55"/>
    </row>
    <row r="56" spans="2:37" ht="17.25" customHeight="1">
      <c r="B56" s="64"/>
      <c r="C56" s="64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AK56" s="55"/>
    </row>
    <row r="57" spans="2:37" ht="22.5" customHeight="1">
      <c r="B57" s="67" t="s">
        <v>89</v>
      </c>
      <c r="C57" s="67"/>
      <c r="D57" s="67"/>
      <c r="E57" s="65"/>
      <c r="F57" s="65"/>
      <c r="G57" s="65"/>
      <c r="H57" s="65"/>
      <c r="I57" s="65"/>
      <c r="J57" s="65" t="s">
        <v>90</v>
      </c>
      <c r="K57" s="65"/>
      <c r="L57" s="68" t="s">
        <v>91</v>
      </c>
      <c r="M57" s="68"/>
      <c r="N57" s="68"/>
      <c r="O57" s="68"/>
      <c r="P57" s="68"/>
      <c r="AK57" s="55"/>
    </row>
    <row r="58" spans="3:37" ht="9.75" customHeight="1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AK58" s="55"/>
    </row>
    <row r="59" spans="2:37" ht="12.75" customHeight="1">
      <c r="B59" s="70" t="s">
        <v>92</v>
      </c>
      <c r="C59" s="70"/>
      <c r="D59" s="71"/>
      <c r="E59" s="72"/>
      <c r="F59" s="72"/>
      <c r="G59" s="72"/>
      <c r="H59" s="72"/>
      <c r="I59" s="72"/>
      <c r="J59" s="72"/>
      <c r="K59" s="73"/>
      <c r="L59" s="73"/>
      <c r="M59" s="73"/>
      <c r="N59" s="73"/>
      <c r="O59" s="73"/>
      <c r="P59" s="73"/>
      <c r="AK59" s="55"/>
    </row>
    <row r="60" spans="3:37" ht="24.75" customHeight="1">
      <c r="C60" s="71"/>
      <c r="D60" s="71"/>
      <c r="E60" s="72"/>
      <c r="F60" s="72"/>
      <c r="G60" s="72"/>
      <c r="H60" s="72"/>
      <c r="I60" s="72"/>
      <c r="J60" s="72"/>
      <c r="K60" s="73"/>
      <c r="L60" s="73"/>
      <c r="M60" s="73"/>
      <c r="N60" s="73"/>
      <c r="O60" s="73"/>
      <c r="P60" s="73"/>
      <c r="AK60" s="55"/>
    </row>
    <row r="61" spans="4:37" ht="12.75" customHeight="1">
      <c r="D61" s="74"/>
      <c r="AK61" s="55"/>
    </row>
    <row r="62" spans="4:37" ht="12.75" customHeight="1">
      <c r="D62" s="74"/>
      <c r="AK62" s="55"/>
    </row>
    <row r="63" spans="4:37" ht="12.75" customHeight="1">
      <c r="D63" s="74"/>
      <c r="AK63" s="55"/>
    </row>
    <row r="64" spans="4:37" ht="12.75" customHeight="1">
      <c r="D64" s="74"/>
      <c r="AK64" s="55"/>
    </row>
    <row r="65" spans="3:37" ht="32.25" customHeight="1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AK65" s="55"/>
    </row>
    <row r="66" spans="4:37" ht="12.75" customHeight="1">
      <c r="D66" s="74"/>
      <c r="AK66" s="55"/>
    </row>
    <row r="67" spans="4:37" ht="12.75" customHeight="1">
      <c r="D67" s="74"/>
      <c r="AK67" s="55"/>
    </row>
    <row r="68" spans="4:37" ht="12.75" customHeight="1">
      <c r="D68" s="74"/>
      <c r="AK68" s="55"/>
    </row>
    <row r="69" spans="4:37" ht="12.75" customHeight="1">
      <c r="D69" s="74"/>
      <c r="AK69" s="55"/>
    </row>
    <row r="70" spans="4:37" ht="12.75" customHeight="1">
      <c r="D70" s="74"/>
      <c r="AK70" s="55"/>
    </row>
    <row r="71" spans="4:37" ht="12.75" customHeight="1">
      <c r="D71" s="74"/>
      <c r="AK71" s="55"/>
    </row>
    <row r="72" ht="12.75" customHeight="1">
      <c r="AK72" s="55"/>
    </row>
    <row r="73" ht="12.75" customHeight="1">
      <c r="AK73" s="55"/>
    </row>
    <row r="74" ht="12.75" customHeight="1">
      <c r="AK74" s="55"/>
    </row>
    <row r="75" ht="12.75" customHeight="1">
      <c r="AK75" s="55"/>
    </row>
    <row r="76" ht="12.75" customHeight="1">
      <c r="AK76" s="55"/>
    </row>
    <row r="77" ht="12.75" customHeight="1">
      <c r="AK77" s="55"/>
    </row>
    <row r="78" ht="12.75" customHeight="1">
      <c r="AK78" s="55"/>
    </row>
    <row r="79" ht="12.75" customHeight="1">
      <c r="AK79" s="55"/>
    </row>
    <row r="80" ht="12.75" customHeight="1">
      <c r="AK80" s="55"/>
    </row>
    <row r="81" ht="12.75" customHeight="1">
      <c r="AK81" s="55"/>
    </row>
    <row r="82" ht="12.75" customHeight="1">
      <c r="AK82" s="55"/>
    </row>
    <row r="83" ht="12.75" customHeight="1">
      <c r="AK83" s="55"/>
    </row>
    <row r="84" ht="12.75" customHeight="1">
      <c r="AK84" s="55"/>
    </row>
    <row r="85" ht="12.75" customHeight="1">
      <c r="AK85" s="55"/>
    </row>
    <row r="86" ht="12.75" customHeight="1">
      <c r="AK86" s="55"/>
    </row>
    <row r="87" ht="12.75" customHeight="1">
      <c r="AK87" s="55"/>
    </row>
    <row r="88" ht="12.75" customHeight="1">
      <c r="AK88" s="55"/>
    </row>
    <row r="89" ht="12.75" customHeight="1">
      <c r="AK89" s="55"/>
    </row>
    <row r="90" ht="12.75" customHeight="1">
      <c r="AK90" s="55"/>
    </row>
    <row r="91" ht="12.75" customHeight="1">
      <c r="AK91" s="55"/>
    </row>
    <row r="92" ht="12.75" customHeight="1">
      <c r="AK92" s="55"/>
    </row>
    <row r="93" ht="12.75" customHeight="1">
      <c r="AK93" s="55"/>
    </row>
    <row r="94" ht="12.75" customHeight="1">
      <c r="AK94" s="55"/>
    </row>
    <row r="95" ht="12.75" customHeight="1">
      <c r="AK95" s="55"/>
    </row>
    <row r="96" ht="12.75" customHeight="1">
      <c r="AK96" s="55"/>
    </row>
    <row r="97" ht="12.75" customHeight="1">
      <c r="AK97" s="55"/>
    </row>
    <row r="98" ht="12.75" customHeight="1">
      <c r="AK98" s="55"/>
    </row>
    <row r="99" ht="12.75" customHeight="1">
      <c r="AK99" s="55"/>
    </row>
    <row r="100" ht="12.75" customHeight="1">
      <c r="AK100" s="55"/>
    </row>
    <row r="101" ht="12.75" customHeight="1">
      <c r="AK101" s="55"/>
    </row>
    <row r="102" ht="12.75" customHeight="1">
      <c r="AK102" s="55"/>
    </row>
    <row r="103" ht="12.75" customHeight="1">
      <c r="AK103" s="55"/>
    </row>
    <row r="104" ht="12.75" customHeight="1">
      <c r="AK104" s="55"/>
    </row>
    <row r="105" ht="12.75" customHeight="1">
      <c r="AK105" s="55"/>
    </row>
    <row r="106" ht="12.75" customHeight="1">
      <c r="AK106" s="55"/>
    </row>
    <row r="107" ht="12.75" customHeight="1">
      <c r="AK107" s="55"/>
    </row>
    <row r="108" ht="12.75" customHeight="1">
      <c r="AK108" s="55"/>
    </row>
    <row r="109" ht="12.75" customHeight="1">
      <c r="AK109" s="55"/>
    </row>
    <row r="110" ht="12.75" customHeight="1">
      <c r="AK110" s="55"/>
    </row>
    <row r="111" ht="12.75" customHeight="1">
      <c r="AK111" s="55"/>
    </row>
    <row r="112" ht="12.75" customHeight="1">
      <c r="AK112" s="55"/>
    </row>
    <row r="113" ht="12.75" customHeight="1">
      <c r="AK113" s="55"/>
    </row>
    <row r="114" ht="12.75" customHeight="1">
      <c r="AK114" s="55"/>
    </row>
    <row r="115" ht="12.75" customHeight="1">
      <c r="AK115" s="55"/>
    </row>
    <row r="116" ht="12.75" customHeight="1">
      <c r="AK116" s="55"/>
    </row>
    <row r="117" ht="12.75" customHeight="1">
      <c r="AK117" s="55"/>
    </row>
    <row r="118" ht="12.75" customHeight="1">
      <c r="AK118" s="55"/>
    </row>
    <row r="119" ht="12.75" customHeight="1">
      <c r="AK119" s="55"/>
    </row>
    <row r="120" ht="12.75" customHeight="1">
      <c r="AK120" s="55"/>
    </row>
    <row r="121" ht="12.75" customHeight="1">
      <c r="AK121" s="55"/>
    </row>
    <row r="122" ht="12.75" customHeight="1">
      <c r="AK122" s="55"/>
    </row>
    <row r="123" ht="12.75" customHeight="1">
      <c r="AK123" s="55"/>
    </row>
    <row r="124" ht="12.75" customHeight="1">
      <c r="AK124" s="55"/>
    </row>
    <row r="125" ht="12.75" customHeight="1">
      <c r="AK125" s="55"/>
    </row>
    <row r="126" ht="12.75" customHeight="1">
      <c r="AK126" s="55"/>
    </row>
    <row r="127" ht="12.75" customHeight="1">
      <c r="AK127" s="55"/>
    </row>
    <row r="128" ht="12.75" customHeight="1">
      <c r="AK128" s="55"/>
    </row>
    <row r="129" ht="12.75" customHeight="1">
      <c r="AK129" s="55"/>
    </row>
    <row r="130" ht="12.75" customHeight="1">
      <c r="AK130" s="55"/>
    </row>
    <row r="131" ht="12.75" customHeight="1">
      <c r="AK131" s="55"/>
    </row>
    <row r="132" ht="12.75" customHeight="1">
      <c r="AK132" s="55"/>
    </row>
    <row r="133" ht="12.75" customHeight="1">
      <c r="AK133" s="55"/>
    </row>
    <row r="134" ht="12.75" customHeight="1">
      <c r="AK134" s="55"/>
    </row>
    <row r="135" ht="12.75" customHeight="1">
      <c r="AK135" s="55"/>
    </row>
    <row r="136" ht="12.75" customHeight="1">
      <c r="AK136" s="55"/>
    </row>
    <row r="137" ht="12.75" customHeight="1">
      <c r="AK137" s="55"/>
    </row>
    <row r="138" ht="12.75" customHeight="1">
      <c r="AK138" s="55"/>
    </row>
    <row r="139" ht="12.75" customHeight="1">
      <c r="AK139" s="55"/>
    </row>
    <row r="140" ht="12.75" customHeight="1">
      <c r="AK140" s="55"/>
    </row>
    <row r="141" ht="12.75" customHeight="1">
      <c r="AK141" s="55"/>
    </row>
    <row r="142" ht="12.75" customHeight="1">
      <c r="AK142" s="55"/>
    </row>
    <row r="143" ht="12.75" customHeight="1">
      <c r="AK143" s="55"/>
    </row>
    <row r="144" ht="12.75" customHeight="1">
      <c r="AK144" s="55"/>
    </row>
    <row r="145" ht="12.75" customHeight="1">
      <c r="AK145" s="55"/>
    </row>
    <row r="146" ht="12.75" customHeight="1">
      <c r="AK146" s="55"/>
    </row>
    <row r="147" ht="12.75" customHeight="1">
      <c r="AK147" s="55"/>
    </row>
    <row r="148" ht="12.75" customHeight="1">
      <c r="AK148" s="55"/>
    </row>
    <row r="149" ht="12.75" customHeight="1">
      <c r="AK149" s="55"/>
    </row>
    <row r="150" ht="12.75" customHeight="1">
      <c r="AK150" s="55"/>
    </row>
    <row r="151" ht="12.75" customHeight="1">
      <c r="AK151" s="55"/>
    </row>
    <row r="152" ht="12.75" customHeight="1">
      <c r="AK152" s="55"/>
    </row>
    <row r="153" ht="12.75" customHeight="1">
      <c r="AK153" s="55"/>
    </row>
    <row r="154" ht="12.75" customHeight="1">
      <c r="AK154" s="55"/>
    </row>
    <row r="155" ht="12.75" customHeight="1">
      <c r="AK155" s="55"/>
    </row>
    <row r="156" ht="12.75" customHeight="1">
      <c r="AK156" s="55"/>
    </row>
    <row r="157" ht="12.75" customHeight="1">
      <c r="AK157" s="55"/>
    </row>
    <row r="158" ht="12.75" customHeight="1">
      <c r="AK158" s="55"/>
    </row>
    <row r="159" ht="12.75" customHeight="1">
      <c r="AK159" s="55"/>
    </row>
    <row r="160" ht="12.75" customHeight="1">
      <c r="AK160" s="55"/>
    </row>
    <row r="161" ht="12.75" customHeight="1">
      <c r="AK161" s="55"/>
    </row>
    <row r="162" ht="12.75" customHeight="1">
      <c r="AK162" s="55"/>
    </row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</sheetData>
  <sheetProtection selectLockedCells="1" selectUnlockedCells="1"/>
  <mergeCells count="30">
    <mergeCell ref="O1:R1"/>
    <mergeCell ref="C2:R2"/>
    <mergeCell ref="M3:R3"/>
    <mergeCell ref="B5:R5"/>
    <mergeCell ref="C6:R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B24:B25"/>
    <mergeCell ref="C24:C25"/>
    <mergeCell ref="B57:D57"/>
    <mergeCell ref="J57:K57"/>
    <mergeCell ref="L57:P57"/>
    <mergeCell ref="B59:C59"/>
    <mergeCell ref="C65:J65"/>
  </mergeCells>
  <printOptions/>
  <pageMargins left="0.9451388888888889" right="0.7875" top="0.1965277777777777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O48" sqref="O48"/>
    </sheetView>
  </sheetViews>
  <sheetFormatPr defaultColWidth="9.00390625" defaultRowHeight="12.75"/>
  <cols>
    <col min="1" max="1" width="8.00390625" style="0" customWidth="1"/>
    <col min="2" max="2" width="26.875" style="0" customWidth="1"/>
    <col min="3" max="3" width="11.00390625" style="0" customWidth="1"/>
    <col min="4" max="11" width="0" style="0" hidden="1" customWidth="1"/>
    <col min="12" max="12" width="15.375" style="0" customWidth="1"/>
    <col min="13" max="13" width="0" style="0" hidden="1" customWidth="1"/>
    <col min="14" max="14" width="14.375" style="0" customWidth="1"/>
    <col min="15" max="15" width="13.125" style="0" customWidth="1"/>
  </cols>
  <sheetData>
    <row r="1" spans="2:15" ht="12.75">
      <c r="B1" s="75"/>
      <c r="C1" s="75"/>
      <c r="D1" s="75"/>
      <c r="E1" s="75"/>
      <c r="F1" s="75"/>
      <c r="G1" s="75"/>
      <c r="H1" s="75"/>
      <c r="I1" s="75"/>
      <c r="J1" s="76"/>
      <c r="K1" s="77"/>
      <c r="L1" s="78"/>
      <c r="M1" s="78"/>
      <c r="N1" s="79" t="s">
        <v>1</v>
      </c>
      <c r="O1" s="79"/>
    </row>
    <row r="2" spans="2:15" ht="12.75">
      <c r="B2" s="75"/>
      <c r="C2" s="75"/>
      <c r="D2" s="75"/>
      <c r="E2" s="75"/>
      <c r="F2" s="75"/>
      <c r="G2" s="75"/>
      <c r="H2" s="75"/>
      <c r="I2" s="75"/>
      <c r="J2" s="76"/>
      <c r="K2" s="80" t="s">
        <v>93</v>
      </c>
      <c r="L2" s="81" t="s">
        <v>94</v>
      </c>
      <c r="M2" s="81"/>
      <c r="N2" s="81"/>
      <c r="O2" s="81"/>
    </row>
    <row r="3" spans="2:15" ht="15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6" t="s">
        <v>95</v>
      </c>
      <c r="M3" s="6"/>
      <c r="N3" s="6"/>
      <c r="O3" s="6"/>
    </row>
    <row r="4" spans="2:15" ht="15.75" customHeight="1">
      <c r="B4" s="8" t="s">
        <v>96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24" customHeigh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26.25" customHeight="1" hidden="1">
      <c r="B6" s="75"/>
      <c r="C6" s="75"/>
      <c r="D6" s="75"/>
      <c r="E6" s="75"/>
      <c r="F6" s="75"/>
      <c r="G6" s="75"/>
      <c r="H6" s="75"/>
      <c r="I6" s="83" t="s">
        <v>97</v>
      </c>
      <c r="J6" s="83" t="s">
        <v>97</v>
      </c>
      <c r="K6" s="84" t="s">
        <v>98</v>
      </c>
      <c r="L6" s="84"/>
      <c r="M6" s="84"/>
      <c r="N6" s="84"/>
      <c r="O6" s="83" t="s">
        <v>97</v>
      </c>
    </row>
    <row r="7" spans="1:21" ht="106.5" customHeight="1">
      <c r="A7" s="46" t="s">
        <v>99</v>
      </c>
      <c r="B7" s="85" t="s">
        <v>8</v>
      </c>
      <c r="C7" s="85" t="s">
        <v>9</v>
      </c>
      <c r="D7" s="85" t="s">
        <v>10</v>
      </c>
      <c r="E7" s="85" t="s">
        <v>11</v>
      </c>
      <c r="F7" s="85" t="s">
        <v>100</v>
      </c>
      <c r="G7" s="85" t="s">
        <v>101</v>
      </c>
      <c r="H7" s="86" t="s">
        <v>102</v>
      </c>
      <c r="I7" s="85" t="s">
        <v>103</v>
      </c>
      <c r="J7" s="86" t="s">
        <v>104</v>
      </c>
      <c r="K7" s="87" t="s">
        <v>16</v>
      </c>
      <c r="L7" s="87" t="s">
        <v>105</v>
      </c>
      <c r="M7" s="87" t="s">
        <v>106</v>
      </c>
      <c r="N7" s="87" t="s">
        <v>107</v>
      </c>
      <c r="O7" s="14" t="s">
        <v>108</v>
      </c>
      <c r="P7" s="88"/>
      <c r="Q7" s="89"/>
      <c r="R7" s="89"/>
      <c r="S7" s="89"/>
      <c r="T7" s="89"/>
      <c r="U7" s="90"/>
    </row>
    <row r="8" spans="1:21" ht="12.7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/>
      <c r="G8" s="46"/>
      <c r="H8" s="46"/>
      <c r="I8" s="91">
        <v>4</v>
      </c>
      <c r="J8" s="91" t="s">
        <v>109</v>
      </c>
      <c r="K8" s="92" t="s">
        <v>110</v>
      </c>
      <c r="L8" s="92"/>
      <c r="M8" s="92"/>
      <c r="N8" s="92"/>
      <c r="O8" s="91" t="s">
        <v>111</v>
      </c>
      <c r="P8" s="89"/>
      <c r="Q8" s="89"/>
      <c r="R8" s="89"/>
      <c r="S8" s="89"/>
      <c r="T8" s="89"/>
      <c r="U8" s="75"/>
    </row>
    <row r="9" spans="1:21" ht="12.75">
      <c r="A9" s="38"/>
      <c r="B9" s="36" t="s">
        <v>23</v>
      </c>
      <c r="C9" s="93"/>
      <c r="D9" s="93"/>
      <c r="E9" s="93"/>
      <c r="F9" s="93"/>
      <c r="G9" s="93"/>
      <c r="H9" s="93"/>
      <c r="I9" s="94"/>
      <c r="J9" s="94"/>
      <c r="K9" s="95"/>
      <c r="L9" s="95"/>
      <c r="M9" s="95"/>
      <c r="N9" s="95"/>
      <c r="O9" s="94"/>
      <c r="P9" s="89"/>
      <c r="Q9" s="89"/>
      <c r="R9" s="89"/>
      <c r="S9" s="89"/>
      <c r="T9" s="89"/>
      <c r="U9" s="75"/>
    </row>
    <row r="10" spans="1:21" ht="12.75">
      <c r="A10" s="45">
        <v>1</v>
      </c>
      <c r="B10" s="38" t="s">
        <v>112</v>
      </c>
      <c r="C10" s="45" t="s">
        <v>113</v>
      </c>
      <c r="D10" s="96"/>
      <c r="E10" s="96"/>
      <c r="F10" s="96">
        <v>2428</v>
      </c>
      <c r="G10" s="96">
        <v>2850</v>
      </c>
      <c r="H10" s="96">
        <v>2414.6</v>
      </c>
      <c r="I10" s="48">
        <v>2850</v>
      </c>
      <c r="J10" s="48">
        <v>2297</v>
      </c>
      <c r="K10" s="49">
        <v>2850</v>
      </c>
      <c r="L10" s="49">
        <v>2217</v>
      </c>
      <c r="M10" s="49">
        <v>2860</v>
      </c>
      <c r="N10" s="49">
        <v>2850</v>
      </c>
      <c r="O10" s="48">
        <v>2850</v>
      </c>
      <c r="P10" s="89"/>
      <c r="Q10" s="89"/>
      <c r="R10" s="89"/>
      <c r="S10" s="89"/>
      <c r="T10" s="89"/>
      <c r="U10" s="75"/>
    </row>
    <row r="11" spans="1:21" ht="23.25" customHeight="1">
      <c r="A11" s="45">
        <v>2</v>
      </c>
      <c r="B11" s="38" t="s">
        <v>33</v>
      </c>
      <c r="C11" s="45" t="s">
        <v>113</v>
      </c>
      <c r="D11" s="96"/>
      <c r="E11" s="96"/>
      <c r="F11" s="96"/>
      <c r="G11" s="96"/>
      <c r="H11" s="96"/>
      <c r="I11" s="48"/>
      <c r="J11" s="48"/>
      <c r="K11" s="49"/>
      <c r="L11" s="49"/>
      <c r="M11" s="49"/>
      <c r="N11" s="49"/>
      <c r="O11" s="48"/>
      <c r="P11" s="89"/>
      <c r="Q11" s="89"/>
      <c r="R11" s="89"/>
      <c r="S11" s="89"/>
      <c r="T11" s="89"/>
      <c r="U11" s="75"/>
    </row>
    <row r="12" spans="1:21" ht="12.75">
      <c r="A12" s="45">
        <v>3</v>
      </c>
      <c r="B12" s="38" t="s">
        <v>114</v>
      </c>
      <c r="C12" s="45" t="s">
        <v>113</v>
      </c>
      <c r="D12" s="96">
        <f>D10-D11</f>
        <v>0</v>
      </c>
      <c r="E12" s="96">
        <f>E10-E11</f>
        <v>0</v>
      </c>
      <c r="F12" s="96">
        <v>2428</v>
      </c>
      <c r="G12" s="96">
        <v>2850</v>
      </c>
      <c r="H12" s="96">
        <v>2414.6</v>
      </c>
      <c r="I12" s="48">
        <v>2850</v>
      </c>
      <c r="J12" s="48">
        <v>2297</v>
      </c>
      <c r="K12" s="49">
        <v>2850</v>
      </c>
      <c r="L12" s="49">
        <v>2217</v>
      </c>
      <c r="M12" s="49">
        <v>2860</v>
      </c>
      <c r="N12" s="49">
        <v>2850</v>
      </c>
      <c r="O12" s="48">
        <v>2850</v>
      </c>
      <c r="P12" s="89"/>
      <c r="Q12" s="89"/>
      <c r="R12" s="89"/>
      <c r="S12" s="89"/>
      <c r="T12" s="89"/>
      <c r="U12" s="75"/>
    </row>
    <row r="13" spans="1:21" s="102" customFormat="1" ht="12.75">
      <c r="A13" s="97"/>
      <c r="B13" s="98" t="s">
        <v>35</v>
      </c>
      <c r="C13" s="97" t="s">
        <v>113</v>
      </c>
      <c r="D13" s="99"/>
      <c r="E13" s="99"/>
      <c r="F13" s="99">
        <v>971</v>
      </c>
      <c r="G13" s="99">
        <v>1400</v>
      </c>
      <c r="H13" s="99">
        <v>1067</v>
      </c>
      <c r="I13" s="48">
        <v>1400</v>
      </c>
      <c r="J13" s="48">
        <v>1025.5</v>
      </c>
      <c r="K13" s="49">
        <v>0</v>
      </c>
      <c r="L13" s="49">
        <v>1068.2</v>
      </c>
      <c r="M13" s="49">
        <v>1400</v>
      </c>
      <c r="N13" s="49">
        <v>1400</v>
      </c>
      <c r="O13" s="48">
        <v>1400</v>
      </c>
      <c r="P13" s="100"/>
      <c r="Q13" s="100"/>
      <c r="R13" s="100"/>
      <c r="S13" s="100"/>
      <c r="T13" s="100"/>
      <c r="U13" s="101"/>
    </row>
    <row r="14" spans="1:21" s="102" customFormat="1" ht="12.75">
      <c r="A14" s="97"/>
      <c r="B14" s="98" t="s">
        <v>36</v>
      </c>
      <c r="C14" s="97" t="s">
        <v>113</v>
      </c>
      <c r="D14" s="99">
        <f>D12-D13</f>
        <v>0</v>
      </c>
      <c r="E14" s="99">
        <f>E12-E13</f>
        <v>0</v>
      </c>
      <c r="F14" s="99">
        <f>F12-F13</f>
        <v>1457</v>
      </c>
      <c r="G14" s="99">
        <f>G12-G13</f>
        <v>1450</v>
      </c>
      <c r="H14" s="99">
        <v>1347.6</v>
      </c>
      <c r="I14" s="48">
        <v>1450</v>
      </c>
      <c r="J14" s="48">
        <f>J12-J13</f>
        <v>1271.5</v>
      </c>
      <c r="K14" s="49">
        <f>K12-K13</f>
        <v>2850</v>
      </c>
      <c r="L14" s="49">
        <f>L12-L13</f>
        <v>1148.8</v>
      </c>
      <c r="M14" s="49">
        <v>1460</v>
      </c>
      <c r="N14" s="49">
        <v>1450</v>
      </c>
      <c r="O14" s="48">
        <v>1450</v>
      </c>
      <c r="P14" s="100"/>
      <c r="Q14" s="100"/>
      <c r="R14" s="100"/>
      <c r="S14" s="100"/>
      <c r="T14" s="100"/>
      <c r="U14" s="101"/>
    </row>
    <row r="15" spans="1:21" ht="24" customHeight="1">
      <c r="A15" s="45"/>
      <c r="B15" s="36" t="s">
        <v>115</v>
      </c>
      <c r="C15" s="36"/>
      <c r="D15" s="36"/>
      <c r="E15" s="36"/>
      <c r="F15" s="36"/>
      <c r="G15" s="36"/>
      <c r="H15" s="36"/>
      <c r="I15" s="103"/>
      <c r="J15" s="103"/>
      <c r="K15" s="104"/>
      <c r="L15" s="104"/>
      <c r="M15" s="104"/>
      <c r="N15" s="104"/>
      <c r="O15" s="103"/>
      <c r="P15" s="89"/>
      <c r="Q15" s="89"/>
      <c r="R15" s="89"/>
      <c r="S15" s="89"/>
      <c r="T15" s="89"/>
      <c r="U15" s="75"/>
    </row>
    <row r="16" spans="1:21" ht="12.75">
      <c r="A16" s="45">
        <v>1</v>
      </c>
      <c r="B16" s="38" t="s">
        <v>38</v>
      </c>
      <c r="C16" s="45" t="s">
        <v>39</v>
      </c>
      <c r="D16" s="96"/>
      <c r="E16" s="96"/>
      <c r="F16" s="96">
        <v>125.7</v>
      </c>
      <c r="G16" s="96">
        <v>165.17</v>
      </c>
      <c r="H16" s="96">
        <v>103</v>
      </c>
      <c r="I16" s="48">
        <v>850</v>
      </c>
      <c r="J16" s="48">
        <v>137.5</v>
      </c>
      <c r="K16" s="49">
        <v>135.63</v>
      </c>
      <c r="L16" s="49">
        <v>200.6</v>
      </c>
      <c r="M16" s="49">
        <v>112.53</v>
      </c>
      <c r="N16" s="49">
        <v>249.9</v>
      </c>
      <c r="O16" s="48">
        <v>289.982</v>
      </c>
      <c r="P16" s="89"/>
      <c r="Q16" s="89"/>
      <c r="R16" s="89"/>
      <c r="S16" s="89"/>
      <c r="T16" s="89"/>
      <c r="U16" s="75"/>
    </row>
    <row r="17" spans="1:21" ht="18.75" customHeight="1">
      <c r="A17" s="45">
        <v>2</v>
      </c>
      <c r="B17" s="38" t="s">
        <v>116</v>
      </c>
      <c r="C17" s="45" t="s">
        <v>117</v>
      </c>
      <c r="D17" s="96"/>
      <c r="E17" s="96"/>
      <c r="F17" s="96"/>
      <c r="G17" s="96"/>
      <c r="H17" s="96"/>
      <c r="I17" s="48"/>
      <c r="J17" s="48"/>
      <c r="K17" s="49"/>
      <c r="L17" s="49">
        <v>3474.88</v>
      </c>
      <c r="M17" s="49">
        <v>2582.89</v>
      </c>
      <c r="N17" s="49">
        <v>2574</v>
      </c>
      <c r="O17" s="48">
        <v>4852</v>
      </c>
      <c r="P17" s="89"/>
      <c r="Q17" s="89"/>
      <c r="R17" s="89"/>
      <c r="S17" s="89"/>
      <c r="T17" s="89"/>
      <c r="U17" s="75"/>
    </row>
    <row r="18" spans="1:21" ht="12.75">
      <c r="A18" s="45"/>
      <c r="B18" s="38"/>
      <c r="C18" s="45" t="s">
        <v>39</v>
      </c>
      <c r="D18" s="99"/>
      <c r="E18" s="99"/>
      <c r="F18" s="99">
        <v>9044.3</v>
      </c>
      <c r="G18" s="99">
        <v>6408.67</v>
      </c>
      <c r="H18" s="99">
        <v>11221.28</v>
      </c>
      <c r="I18" s="48">
        <v>7275</v>
      </c>
      <c r="J18" s="48">
        <v>12906.1</v>
      </c>
      <c r="K18" s="49">
        <v>11670.63</v>
      </c>
      <c r="L18" s="49">
        <v>12225.4</v>
      </c>
      <c r="M18" s="49">
        <v>9242.16</v>
      </c>
      <c r="N18" s="49">
        <v>10359.07</v>
      </c>
      <c r="O18" s="48">
        <v>17366.1</v>
      </c>
      <c r="P18" s="89"/>
      <c r="Q18" s="89"/>
      <c r="R18" s="89"/>
      <c r="S18" s="89"/>
      <c r="T18" s="89"/>
      <c r="U18" s="75"/>
    </row>
    <row r="19" spans="1:21" ht="12.75">
      <c r="A19" s="45">
        <v>3</v>
      </c>
      <c r="B19" s="38" t="s">
        <v>45</v>
      </c>
      <c r="C19" s="45" t="s">
        <v>39</v>
      </c>
      <c r="D19" s="99"/>
      <c r="E19" s="99"/>
      <c r="F19" s="99">
        <v>1411.2</v>
      </c>
      <c r="G19" s="99">
        <v>1930</v>
      </c>
      <c r="H19" s="99">
        <v>1535.26</v>
      </c>
      <c r="I19" s="48">
        <v>1745</v>
      </c>
      <c r="J19" s="48">
        <v>2676.12</v>
      </c>
      <c r="K19" s="49">
        <v>2389.1</v>
      </c>
      <c r="L19" s="49">
        <v>2096.5</v>
      </c>
      <c r="M19" s="49">
        <v>2460.77</v>
      </c>
      <c r="N19" s="49">
        <v>2204.78</v>
      </c>
      <c r="O19" s="48">
        <v>12609.3</v>
      </c>
      <c r="P19" s="89"/>
      <c r="Q19" s="89"/>
      <c r="R19" s="89"/>
      <c r="S19" s="89"/>
      <c r="T19" s="89"/>
      <c r="U19" s="75"/>
    </row>
    <row r="20" spans="1:21" ht="12.75">
      <c r="A20" s="45">
        <v>4</v>
      </c>
      <c r="B20" s="38" t="s">
        <v>118</v>
      </c>
      <c r="C20" s="45" t="s">
        <v>39</v>
      </c>
      <c r="D20" s="99"/>
      <c r="E20" s="99"/>
      <c r="F20" s="99">
        <v>17688.61</v>
      </c>
      <c r="G20" s="99">
        <v>14580</v>
      </c>
      <c r="H20" s="99">
        <v>20928.26</v>
      </c>
      <c r="I20" s="48">
        <v>14230</v>
      </c>
      <c r="J20" s="48">
        <v>22740.44</v>
      </c>
      <c r="K20" s="49">
        <v>24479.39</v>
      </c>
      <c r="L20" s="49">
        <v>24119.3</v>
      </c>
      <c r="M20" s="49">
        <v>25727.84</v>
      </c>
      <c r="N20" s="49">
        <v>26236.92</v>
      </c>
      <c r="O20" s="48">
        <v>47892.2</v>
      </c>
      <c r="P20" s="89"/>
      <c r="Q20" s="89"/>
      <c r="R20" s="89"/>
      <c r="S20" s="89"/>
      <c r="T20" s="89"/>
      <c r="U20" s="75"/>
    </row>
    <row r="21" spans="1:21" ht="12.75">
      <c r="A21" s="45">
        <v>5</v>
      </c>
      <c r="B21" s="38" t="s">
        <v>119</v>
      </c>
      <c r="C21" s="45" t="s">
        <v>39</v>
      </c>
      <c r="D21" s="99"/>
      <c r="E21" s="99"/>
      <c r="F21" s="99">
        <v>4634.41</v>
      </c>
      <c r="G21" s="99">
        <v>3834.5</v>
      </c>
      <c r="H21" s="99">
        <v>7576</v>
      </c>
      <c r="I21" s="48">
        <v>3728.26</v>
      </c>
      <c r="J21" s="48">
        <v>7736.14</v>
      </c>
      <c r="K21" s="49">
        <f>K20*34%</f>
        <v>8322.9926</v>
      </c>
      <c r="L21" s="49">
        <f>L20*30.2%</f>
        <v>7284.0286</v>
      </c>
      <c r="M21" s="49">
        <f>M20*34%</f>
        <v>8747.465600000001</v>
      </c>
      <c r="N21" s="49">
        <f>N20*30.2%</f>
        <v>7923.54984</v>
      </c>
      <c r="O21" s="48">
        <f>O20*30.2%</f>
        <v>14463.444399999998</v>
      </c>
      <c r="P21" s="89"/>
      <c r="Q21" s="89"/>
      <c r="R21" s="89"/>
      <c r="S21" s="89"/>
      <c r="T21" s="89"/>
      <c r="U21" s="75"/>
    </row>
    <row r="22" spans="1:21" ht="12.75">
      <c r="A22" s="45">
        <v>6</v>
      </c>
      <c r="B22" s="38" t="s">
        <v>42</v>
      </c>
      <c r="C22" s="45" t="s">
        <v>39</v>
      </c>
      <c r="D22" s="99"/>
      <c r="E22" s="99"/>
      <c r="F22" s="99">
        <v>2795.3</v>
      </c>
      <c r="G22" s="99">
        <v>2050</v>
      </c>
      <c r="H22" s="99">
        <v>2315.37</v>
      </c>
      <c r="I22" s="48">
        <v>2885.2</v>
      </c>
      <c r="J22" s="48">
        <v>2071.66</v>
      </c>
      <c r="K22" s="49">
        <v>2680</v>
      </c>
      <c r="L22" s="49">
        <v>1672</v>
      </c>
      <c r="M22" s="49">
        <v>2515.38</v>
      </c>
      <c r="N22" s="49">
        <v>2072</v>
      </c>
      <c r="O22" s="48">
        <v>1323.2</v>
      </c>
      <c r="P22" s="89"/>
      <c r="Q22" s="89"/>
      <c r="R22" s="89"/>
      <c r="S22" s="89"/>
      <c r="T22" s="89"/>
      <c r="U22" s="75"/>
    </row>
    <row r="23" spans="1:21" ht="12.75">
      <c r="A23" s="45">
        <v>7</v>
      </c>
      <c r="B23" s="38" t="s">
        <v>120</v>
      </c>
      <c r="C23" s="45" t="s">
        <v>39</v>
      </c>
      <c r="D23" s="99">
        <f>D24+D25+D26+D27</f>
        <v>0</v>
      </c>
      <c r="E23" s="99">
        <f>E24+E25+E26+E27</f>
        <v>0</v>
      </c>
      <c r="F23" s="99">
        <v>622.7</v>
      </c>
      <c r="G23" s="99">
        <v>220</v>
      </c>
      <c r="H23" s="99">
        <f>H24+H25</f>
        <v>550</v>
      </c>
      <c r="I23" s="48">
        <f>I24+I25+I26+I27</f>
        <v>250</v>
      </c>
      <c r="J23" s="48">
        <v>359.76</v>
      </c>
      <c r="K23" s="49">
        <f>K24+K25+K26+K27</f>
        <v>497.3</v>
      </c>
      <c r="L23" s="49">
        <f>L24+L25+L26</f>
        <v>285.4</v>
      </c>
      <c r="M23" s="49">
        <f>M24+M25+M26+M27</f>
        <v>448.65999999999997</v>
      </c>
      <c r="N23" s="49">
        <f>N24+N25+N26</f>
        <v>360</v>
      </c>
      <c r="O23" s="48">
        <f>O24+O25+O26+O27+Q19</f>
        <v>285.4</v>
      </c>
      <c r="P23" s="89"/>
      <c r="Q23" s="89"/>
      <c r="R23" s="89"/>
      <c r="S23" s="89"/>
      <c r="T23" s="89"/>
      <c r="U23" s="75"/>
    </row>
    <row r="24" spans="1:21" ht="12.75">
      <c r="A24" s="105" t="s">
        <v>121</v>
      </c>
      <c r="B24" s="38" t="s">
        <v>122</v>
      </c>
      <c r="C24" s="45" t="s">
        <v>39</v>
      </c>
      <c r="D24" s="99"/>
      <c r="E24" s="99"/>
      <c r="F24" s="99">
        <v>389</v>
      </c>
      <c r="G24" s="99"/>
      <c r="H24" s="99">
        <v>300</v>
      </c>
      <c r="I24" s="48">
        <v>250</v>
      </c>
      <c r="J24" s="48">
        <v>208.16</v>
      </c>
      <c r="K24" s="49">
        <v>267.3</v>
      </c>
      <c r="L24" s="49">
        <v>173</v>
      </c>
      <c r="M24" s="49">
        <v>198.66</v>
      </c>
      <c r="N24" s="49">
        <v>208.2</v>
      </c>
      <c r="O24" s="48">
        <v>173</v>
      </c>
      <c r="P24" s="89"/>
      <c r="Q24" s="89"/>
      <c r="R24" s="89"/>
      <c r="S24" s="89"/>
      <c r="T24" s="89"/>
      <c r="U24" s="75"/>
    </row>
    <row r="25" spans="1:21" ht="12.75">
      <c r="A25" s="105" t="s">
        <v>123</v>
      </c>
      <c r="B25" s="38" t="s">
        <v>56</v>
      </c>
      <c r="C25" s="45" t="s">
        <v>39</v>
      </c>
      <c r="D25" s="99"/>
      <c r="E25" s="99"/>
      <c r="F25" s="99">
        <v>233.7</v>
      </c>
      <c r="G25" s="99"/>
      <c r="H25" s="99">
        <v>250</v>
      </c>
      <c r="I25" s="48"/>
      <c r="J25" s="48">
        <v>87.6</v>
      </c>
      <c r="K25" s="49">
        <v>230</v>
      </c>
      <c r="L25" s="49">
        <v>40.4</v>
      </c>
      <c r="M25" s="49">
        <v>250</v>
      </c>
      <c r="N25" s="49">
        <v>87.8</v>
      </c>
      <c r="O25" s="48">
        <v>40.4</v>
      </c>
      <c r="P25" s="89"/>
      <c r="Q25" s="89"/>
      <c r="R25" s="89"/>
      <c r="S25" s="89"/>
      <c r="T25" s="89"/>
      <c r="U25" s="75"/>
    </row>
    <row r="26" spans="1:21" ht="12.75">
      <c r="A26" s="105" t="s">
        <v>124</v>
      </c>
      <c r="B26" s="38" t="s">
        <v>125</v>
      </c>
      <c r="C26" s="45"/>
      <c r="D26" s="99"/>
      <c r="E26" s="99"/>
      <c r="F26" s="99"/>
      <c r="G26" s="99"/>
      <c r="H26" s="99"/>
      <c r="I26" s="48"/>
      <c r="J26" s="48">
        <v>64</v>
      </c>
      <c r="K26" s="49"/>
      <c r="L26" s="49">
        <v>72</v>
      </c>
      <c r="M26" s="49"/>
      <c r="N26" s="49">
        <v>64</v>
      </c>
      <c r="O26" s="48">
        <v>72</v>
      </c>
      <c r="P26" s="89"/>
      <c r="Q26" s="89"/>
      <c r="R26" s="89"/>
      <c r="S26" s="89"/>
      <c r="T26" s="89"/>
      <c r="U26" s="75"/>
    </row>
    <row r="27" spans="1:21" ht="12.75">
      <c r="A27" s="105" t="s">
        <v>126</v>
      </c>
      <c r="B27" s="38" t="s">
        <v>127</v>
      </c>
      <c r="C27" s="45"/>
      <c r="D27" s="99"/>
      <c r="E27" s="99"/>
      <c r="F27" s="99"/>
      <c r="G27" s="99"/>
      <c r="H27" s="99"/>
      <c r="I27" s="48"/>
      <c r="J27" s="48"/>
      <c r="K27" s="49"/>
      <c r="L27" s="49"/>
      <c r="M27" s="49"/>
      <c r="N27" s="49"/>
      <c r="O27" s="48"/>
      <c r="P27" s="89"/>
      <c r="Q27" s="89"/>
      <c r="R27" s="89"/>
      <c r="S27" s="89"/>
      <c r="T27" s="89"/>
      <c r="U27" s="75"/>
    </row>
    <row r="28" spans="1:21" ht="12.75">
      <c r="A28" s="45">
        <v>8</v>
      </c>
      <c r="B28" s="38" t="s">
        <v>128</v>
      </c>
      <c r="C28" s="45" t="s">
        <v>39</v>
      </c>
      <c r="D28" s="99"/>
      <c r="E28" s="99"/>
      <c r="F28" s="99">
        <v>1095.1</v>
      </c>
      <c r="G28" s="99">
        <v>298</v>
      </c>
      <c r="H28" s="99">
        <v>1080.36</v>
      </c>
      <c r="I28" s="48">
        <v>300</v>
      </c>
      <c r="J28" s="48">
        <v>1320.42</v>
      </c>
      <c r="K28" s="49">
        <v>323.7</v>
      </c>
      <c r="L28" s="49">
        <v>1071.99</v>
      </c>
      <c r="M28" s="49">
        <v>333.41</v>
      </c>
      <c r="N28" s="49">
        <v>1850.65</v>
      </c>
      <c r="O28" s="48">
        <v>2699.14</v>
      </c>
      <c r="P28" s="89"/>
      <c r="Q28" s="89"/>
      <c r="R28" s="89"/>
      <c r="S28" s="89"/>
      <c r="T28" s="89"/>
      <c r="U28" s="75"/>
    </row>
    <row r="29" spans="1:21" ht="22.5" customHeight="1">
      <c r="A29" s="45">
        <v>8</v>
      </c>
      <c r="B29" s="38" t="s">
        <v>129</v>
      </c>
      <c r="C29" s="45" t="s">
        <v>39</v>
      </c>
      <c r="D29" s="50" t="e">
        <f>D30+#REF!+#REF!+D31+D32</f>
        <v>#REF!</v>
      </c>
      <c r="E29" s="50" t="e">
        <f>E30+#REF!+#REF!+E31+E32</f>
        <v>#REF!</v>
      </c>
      <c r="F29" s="50">
        <v>2701.09</v>
      </c>
      <c r="G29" s="50">
        <v>5644.5</v>
      </c>
      <c r="H29" s="50">
        <v>4380.2</v>
      </c>
      <c r="I29" s="48">
        <v>6312.5</v>
      </c>
      <c r="J29" s="48">
        <v>6120</v>
      </c>
      <c r="K29" s="49">
        <v>2924.31</v>
      </c>
      <c r="L29" s="49">
        <v>5218.56</v>
      </c>
      <c r="M29" s="49">
        <v>4077.15</v>
      </c>
      <c r="N29" s="49">
        <v>6989.45</v>
      </c>
      <c r="O29" s="48">
        <v>5520.04</v>
      </c>
      <c r="P29" s="89"/>
      <c r="Q29" s="89"/>
      <c r="R29" s="89"/>
      <c r="S29" s="89"/>
      <c r="T29" s="89"/>
      <c r="U29" s="75"/>
    </row>
    <row r="30" spans="1:21" ht="17.25" customHeight="1">
      <c r="A30" s="105" t="s">
        <v>49</v>
      </c>
      <c r="B30" s="38" t="s">
        <v>60</v>
      </c>
      <c r="C30" s="45" t="s">
        <v>39</v>
      </c>
      <c r="D30" s="99"/>
      <c r="E30" s="99"/>
      <c r="F30" s="99">
        <v>1312.6</v>
      </c>
      <c r="G30" s="99"/>
      <c r="H30" s="99"/>
      <c r="I30" s="48"/>
      <c r="J30" s="48"/>
      <c r="K30" s="49">
        <v>1416.3</v>
      </c>
      <c r="L30" s="49">
        <v>1733.22</v>
      </c>
      <c r="M30" s="49"/>
      <c r="N30" s="49"/>
      <c r="O30" s="48">
        <v>2000</v>
      </c>
      <c r="P30" s="89"/>
      <c r="Q30" s="89"/>
      <c r="R30" s="89"/>
      <c r="S30" s="89"/>
      <c r="T30" s="89"/>
      <c r="U30" s="75"/>
    </row>
    <row r="31" spans="1:21" ht="12.75">
      <c r="A31" s="105" t="s">
        <v>51</v>
      </c>
      <c r="B31" s="38" t="s">
        <v>61</v>
      </c>
      <c r="C31" s="45" t="s">
        <v>39</v>
      </c>
      <c r="D31" s="99"/>
      <c r="E31" s="99"/>
      <c r="F31" s="99"/>
      <c r="G31" s="99"/>
      <c r="H31" s="99"/>
      <c r="I31" s="48"/>
      <c r="J31" s="48"/>
      <c r="K31" s="49"/>
      <c r="L31" s="49"/>
      <c r="M31" s="49"/>
      <c r="N31" s="49"/>
      <c r="O31" s="48"/>
      <c r="P31" s="89"/>
      <c r="Q31" s="89"/>
      <c r="R31" s="89"/>
      <c r="S31" s="89"/>
      <c r="T31" s="89"/>
      <c r="U31" s="75"/>
    </row>
    <row r="32" spans="1:21" ht="12.75">
      <c r="A32" s="105" t="s">
        <v>53</v>
      </c>
      <c r="B32" s="38" t="s">
        <v>36</v>
      </c>
      <c r="C32" s="45" t="s">
        <v>39</v>
      </c>
      <c r="D32" s="99"/>
      <c r="E32" s="99"/>
      <c r="F32" s="99"/>
      <c r="G32" s="99"/>
      <c r="H32" s="99"/>
      <c r="I32" s="48">
        <v>6312.5</v>
      </c>
      <c r="J32" s="48"/>
      <c r="K32" s="49">
        <v>1508.01</v>
      </c>
      <c r="L32" s="49">
        <v>3445.34</v>
      </c>
      <c r="M32" s="49"/>
      <c r="N32" s="49"/>
      <c r="O32" s="48">
        <v>3520.04</v>
      </c>
      <c r="P32" s="89"/>
      <c r="Q32" s="89"/>
      <c r="R32" s="89"/>
      <c r="S32" s="89"/>
      <c r="T32" s="89"/>
      <c r="U32" s="75"/>
    </row>
    <row r="33" spans="1:21" ht="12.75">
      <c r="A33" s="105" t="s">
        <v>130</v>
      </c>
      <c r="B33" s="38" t="s">
        <v>131</v>
      </c>
      <c r="C33" s="45" t="s">
        <v>39</v>
      </c>
      <c r="D33" s="99" t="e">
        <f>#REF!+D34</f>
        <v>#REF!</v>
      </c>
      <c r="E33" s="99" t="e">
        <f>#REF!+E34</f>
        <v>#REF!</v>
      </c>
      <c r="F33" s="99">
        <v>2322.69</v>
      </c>
      <c r="G33" s="99"/>
      <c r="H33" s="99"/>
      <c r="I33" s="48"/>
      <c r="J33" s="48">
        <f>+J34</f>
        <v>0</v>
      </c>
      <c r="K33" s="49">
        <v>1819.52</v>
      </c>
      <c r="L33" s="49"/>
      <c r="M33" s="49"/>
      <c r="N33" s="49"/>
      <c r="O33" s="48">
        <f>+O34</f>
        <v>0</v>
      </c>
      <c r="P33" s="89"/>
      <c r="Q33" s="89"/>
      <c r="R33" s="89"/>
      <c r="S33" s="89"/>
      <c r="T33" s="89"/>
      <c r="U33" s="75"/>
    </row>
    <row r="34" spans="1:21" ht="22.5" customHeight="1">
      <c r="A34" s="105" t="s">
        <v>132</v>
      </c>
      <c r="B34" s="38" t="s">
        <v>133</v>
      </c>
      <c r="C34" s="45" t="s">
        <v>39</v>
      </c>
      <c r="D34" s="99"/>
      <c r="E34" s="99"/>
      <c r="F34" s="99">
        <v>2322.69</v>
      </c>
      <c r="G34" s="99"/>
      <c r="H34" s="99"/>
      <c r="I34" s="48"/>
      <c r="J34" s="48"/>
      <c r="K34" s="49">
        <v>1819.52</v>
      </c>
      <c r="L34" s="49"/>
      <c r="M34" s="49"/>
      <c r="N34" s="49"/>
      <c r="O34" s="48"/>
      <c r="P34" s="89"/>
      <c r="Q34" s="89"/>
      <c r="R34" s="89"/>
      <c r="S34" s="89"/>
      <c r="T34" s="89"/>
      <c r="U34" s="75"/>
    </row>
    <row r="35" spans="1:21" s="108" customFormat="1" ht="28.5" customHeight="1">
      <c r="A35" s="46">
        <v>10</v>
      </c>
      <c r="B35" s="36" t="s">
        <v>69</v>
      </c>
      <c r="C35" s="46" t="s">
        <v>39</v>
      </c>
      <c r="D35" s="106" t="e">
        <f>D16+D18+D19+D20+D21+D22+D23+D28+#REF!+D29+D33</f>
        <v>#REF!</v>
      </c>
      <c r="E35" s="106" t="e">
        <f>E16+E18+E19+E20+E21+E22+E23+E28+#REF!+E29+E33</f>
        <v>#REF!</v>
      </c>
      <c r="F35" s="106">
        <f>F16+F18+F19+F20+F21+F22+F23+F28+F29+F33</f>
        <v>42441.100000000006</v>
      </c>
      <c r="G35" s="106">
        <v>35130.9</v>
      </c>
      <c r="H35" s="106">
        <f>H16+H18+H19+H20+H21+H22+H23+H28+H29</f>
        <v>49689.73</v>
      </c>
      <c r="I35" s="52">
        <f>I16+I18+I19+I20+I21+I22+I23+I28+I29+I33</f>
        <v>37575.96000000001</v>
      </c>
      <c r="J35" s="52">
        <f>J16+J18+J19+J20+J21+J22+J23+J28+J29+J33</f>
        <v>56068.14000000001</v>
      </c>
      <c r="K35" s="53">
        <f>K16+K18+K19+K20+K21+K22+K23+K28+K29+K33</f>
        <v>55242.57259999999</v>
      </c>
      <c r="L35" s="53">
        <f>L16+L18+L19+L20+L21+L22+L23+L28+L29</f>
        <v>54173.7786</v>
      </c>
      <c r="M35" s="53">
        <f>M16+M18+M19+M20+M21+M22+M23+M28+M29</f>
        <v>53665.36560000001</v>
      </c>
      <c r="N35" s="53">
        <f>N16+N18+N19+N20+N21+N22+N23+N28+N29</f>
        <v>58246.31984</v>
      </c>
      <c r="O35" s="52">
        <f>O16+O18+O19+O20+O21+O22+O23+O28+O29+O33</f>
        <v>102448.80639999997</v>
      </c>
      <c r="P35" s="107"/>
      <c r="Q35" s="107"/>
      <c r="R35" s="107"/>
      <c r="S35" s="107"/>
      <c r="T35" s="107"/>
      <c r="U35" s="90"/>
    </row>
    <row r="36" spans="1:21" ht="12.75">
      <c r="A36" s="45">
        <v>11</v>
      </c>
      <c r="B36" s="38" t="s">
        <v>71</v>
      </c>
      <c r="C36" s="45" t="s">
        <v>134</v>
      </c>
      <c r="D36" s="99" t="e">
        <f>D35/D10</f>
        <v>#REF!</v>
      </c>
      <c r="E36" s="99" t="e">
        <f>E35/E10</f>
        <v>#REF!</v>
      </c>
      <c r="F36" s="99">
        <f>F35/F10</f>
        <v>17.479859967051073</v>
      </c>
      <c r="G36" s="99">
        <f>G35/G10</f>
        <v>12.326631578947369</v>
      </c>
      <c r="H36" s="99">
        <f>H35/H10</f>
        <v>20.578866064772637</v>
      </c>
      <c r="I36" s="48">
        <f>I35/I10</f>
        <v>13.184547368421056</v>
      </c>
      <c r="J36" s="48">
        <f>J35/J10</f>
        <v>24.4092903787549</v>
      </c>
      <c r="K36" s="49">
        <f>K35/K10</f>
        <v>19.38335880701754</v>
      </c>
      <c r="L36" s="49">
        <f>L35/L10</f>
        <v>24.435624086603518</v>
      </c>
      <c r="M36" s="49">
        <f>M35/M10</f>
        <v>18.76411384615385</v>
      </c>
      <c r="N36" s="49">
        <f>N35/N10</f>
        <v>20.43730520701754</v>
      </c>
      <c r="O36" s="48">
        <f>O35/O10</f>
        <v>35.94694961403508</v>
      </c>
      <c r="P36" s="89"/>
      <c r="Q36" s="89"/>
      <c r="R36" s="89"/>
      <c r="S36" s="89"/>
      <c r="T36" s="89"/>
      <c r="U36" s="75"/>
    </row>
    <row r="37" spans="1:21" ht="12.75">
      <c r="A37" s="45">
        <v>12</v>
      </c>
      <c r="B37" s="38" t="s">
        <v>73</v>
      </c>
      <c r="C37" s="45" t="s">
        <v>39</v>
      </c>
      <c r="D37" s="99"/>
      <c r="E37" s="99"/>
      <c r="F37" s="99">
        <v>5195.5</v>
      </c>
      <c r="G37" s="99">
        <v>12035.65</v>
      </c>
      <c r="H37" s="99">
        <v>5225.52</v>
      </c>
      <c r="I37" s="48">
        <v>11946.1</v>
      </c>
      <c r="J37" s="48">
        <v>5535.66</v>
      </c>
      <c r="K37" s="49">
        <v>5082.38</v>
      </c>
      <c r="L37" s="49">
        <v>7059.01</v>
      </c>
      <c r="M37" s="49">
        <v>5331.29</v>
      </c>
      <c r="N37" s="49">
        <v>10919.7</v>
      </c>
      <c r="O37" s="48">
        <v>15052.04</v>
      </c>
      <c r="P37" s="89"/>
      <c r="Q37" s="89"/>
      <c r="R37" s="89"/>
      <c r="S37" s="89"/>
      <c r="T37" s="89"/>
      <c r="U37" s="75"/>
    </row>
    <row r="38" spans="1:21" ht="12.75">
      <c r="A38" s="46">
        <v>13</v>
      </c>
      <c r="B38" s="36" t="s">
        <v>76</v>
      </c>
      <c r="C38" s="46" t="s">
        <v>39</v>
      </c>
      <c r="D38" s="99"/>
      <c r="E38" s="99"/>
      <c r="F38" s="99">
        <f>F36*F12+F37</f>
        <v>47636.600000000006</v>
      </c>
      <c r="G38" s="52">
        <f>G36*G12+G37</f>
        <v>47166.55</v>
      </c>
      <c r="H38" s="52">
        <f>H36*H12+H37</f>
        <v>54915.25</v>
      </c>
      <c r="I38" s="52">
        <f>I36*I12+I37</f>
        <v>49522.060000000005</v>
      </c>
      <c r="J38" s="52">
        <f>J36*J12+J37</f>
        <v>61603.8</v>
      </c>
      <c r="K38" s="52">
        <f>K36*K12+K37</f>
        <v>60324.95259999999</v>
      </c>
      <c r="L38" s="52">
        <f>L36*L12+L37</f>
        <v>61232.7886</v>
      </c>
      <c r="M38" s="52">
        <f>M36*M12+M37</f>
        <v>58996.65560000001</v>
      </c>
      <c r="N38" s="52">
        <f>N36*N12+N37</f>
        <v>69166.01984</v>
      </c>
      <c r="O38" s="52">
        <f>O36*O12+O37</f>
        <v>117500.84639999998</v>
      </c>
      <c r="P38" s="89"/>
      <c r="Q38" s="89"/>
      <c r="R38" s="89"/>
      <c r="S38" s="89"/>
      <c r="T38" s="89"/>
      <c r="U38" s="75"/>
    </row>
    <row r="39" spans="1:21" s="108" customFormat="1" ht="12.75">
      <c r="A39" s="45">
        <v>14</v>
      </c>
      <c r="B39" s="38" t="s">
        <v>78</v>
      </c>
      <c r="C39" s="46" t="s">
        <v>39</v>
      </c>
      <c r="D39" s="47" t="e">
        <f>D36*D12+D37</f>
        <v>#REF!</v>
      </c>
      <c r="E39" s="47" t="e">
        <f>E36*E12+E37</f>
        <v>#REF!</v>
      </c>
      <c r="F39" s="47">
        <f>F38/F12</f>
        <v>19.619686985172983</v>
      </c>
      <c r="G39" s="47">
        <f>G38/G12</f>
        <v>16.549666666666667</v>
      </c>
      <c r="H39" s="47">
        <f>H38/H12</f>
        <v>22.743000911123996</v>
      </c>
      <c r="I39" s="48">
        <f>I38/I12</f>
        <v>17.376161403508775</v>
      </c>
      <c r="J39" s="48">
        <f>J38/J12</f>
        <v>26.819242490204616</v>
      </c>
      <c r="K39" s="49">
        <f>K38/K12</f>
        <v>21.166650035087716</v>
      </c>
      <c r="L39" s="49">
        <f>L38/L12</f>
        <v>27.619661073522778</v>
      </c>
      <c r="M39" s="49">
        <f>M38/M12</f>
        <v>20.628201258741264</v>
      </c>
      <c r="N39" s="49">
        <f>N38/N12</f>
        <v>24.268778891228067</v>
      </c>
      <c r="O39" s="48">
        <f>O38/O12</f>
        <v>41.22836715789473</v>
      </c>
      <c r="P39" s="107"/>
      <c r="Q39" s="107"/>
      <c r="R39" s="107"/>
      <c r="S39" s="107"/>
      <c r="T39" s="107"/>
      <c r="U39" s="90"/>
    </row>
    <row r="40" spans="1:21" ht="12.75">
      <c r="A40" s="45">
        <v>15</v>
      </c>
      <c r="B40" s="33" t="s">
        <v>81</v>
      </c>
      <c r="C40" s="45" t="s">
        <v>134</v>
      </c>
      <c r="D40" s="96" t="e">
        <f>D39/D12</f>
        <v>#REF!</v>
      </c>
      <c r="E40" s="96" t="e">
        <f>E39/E12</f>
        <v>#REF!</v>
      </c>
      <c r="F40" s="96">
        <v>-3438.77</v>
      </c>
      <c r="G40" s="96">
        <v>4716.65</v>
      </c>
      <c r="H40" s="96">
        <v>-8888.56</v>
      </c>
      <c r="I40" s="48">
        <v>4952.21</v>
      </c>
      <c r="J40" s="48">
        <v>-4794.2</v>
      </c>
      <c r="K40" s="49">
        <v>2289.5</v>
      </c>
      <c r="L40" s="49">
        <f>L41-L38</f>
        <v>-11883.088600000003</v>
      </c>
      <c r="M40" s="49">
        <v>4443.58</v>
      </c>
      <c r="N40" s="49">
        <v>-2292.94</v>
      </c>
      <c r="O40" s="48">
        <v>1122.8</v>
      </c>
      <c r="P40" s="89"/>
      <c r="Q40" s="89"/>
      <c r="R40" s="89"/>
      <c r="S40" s="89"/>
      <c r="T40" s="89"/>
      <c r="U40" s="75"/>
    </row>
    <row r="41" spans="1:21" ht="12.75">
      <c r="A41" s="45">
        <v>16</v>
      </c>
      <c r="B41" s="38" t="s">
        <v>83</v>
      </c>
      <c r="C41" s="45" t="s">
        <v>39</v>
      </c>
      <c r="D41" s="96"/>
      <c r="E41" s="96"/>
      <c r="F41" s="96">
        <f>F38+F40</f>
        <v>44197.83000000001</v>
      </c>
      <c r="G41" s="96">
        <f>G38+G40</f>
        <v>51883.200000000004</v>
      </c>
      <c r="H41" s="96">
        <f>H38+H40</f>
        <v>46026.69</v>
      </c>
      <c r="I41" s="48">
        <f>I38+I40</f>
        <v>54474.270000000004</v>
      </c>
      <c r="J41" s="48">
        <f>J38+J40</f>
        <v>56809.600000000006</v>
      </c>
      <c r="K41" s="49">
        <f>K38+K40</f>
        <v>62614.45259999999</v>
      </c>
      <c r="L41" s="49">
        <v>49349.7</v>
      </c>
      <c r="M41" s="49">
        <f>M38+M40</f>
        <v>63440.235600000015</v>
      </c>
      <c r="N41" s="49">
        <f>N40+N38</f>
        <v>66873.07983999999</v>
      </c>
      <c r="O41" s="48">
        <f>O40+O38</f>
        <v>118623.64639999998</v>
      </c>
      <c r="P41" s="89"/>
      <c r="Q41" s="89"/>
      <c r="R41" s="89"/>
      <c r="S41" s="89"/>
      <c r="T41" s="89"/>
      <c r="U41" s="75"/>
    </row>
    <row r="42" spans="1:21" ht="12.75">
      <c r="A42" s="109">
        <v>17</v>
      </c>
      <c r="B42" s="110" t="s">
        <v>85</v>
      </c>
      <c r="C42" s="47" t="s">
        <v>39</v>
      </c>
      <c r="D42" s="47" t="e">
        <f>D39+D41</f>
        <v>#REF!</v>
      </c>
      <c r="E42" s="47" t="e">
        <f>E39+E41</f>
        <v>#REF!</v>
      </c>
      <c r="F42" s="47">
        <f>F41*1.18</f>
        <v>52153.43940000001</v>
      </c>
      <c r="G42" s="47">
        <f>G41*1.18</f>
        <v>61222.176</v>
      </c>
      <c r="H42" s="47">
        <v>54311.49</v>
      </c>
      <c r="I42" s="111">
        <f>I41*1.18</f>
        <v>64279.6386</v>
      </c>
      <c r="J42" s="111">
        <f>J41*1.18</f>
        <v>67035.32800000001</v>
      </c>
      <c r="K42" s="112">
        <f>K41*1.18</f>
        <v>73885.05406799998</v>
      </c>
      <c r="L42" s="112">
        <f>L41*1.18</f>
        <v>58232.64599999999</v>
      </c>
      <c r="M42" s="112">
        <f>M41*1.18</f>
        <v>74859.47800800002</v>
      </c>
      <c r="N42" s="112">
        <f>N41*1.18</f>
        <v>78910.23421119999</v>
      </c>
      <c r="O42" s="111">
        <f>O41*1.18</f>
        <v>139975.90275199997</v>
      </c>
      <c r="P42" s="89"/>
      <c r="Q42" s="89"/>
      <c r="R42" s="89"/>
      <c r="S42" s="89"/>
      <c r="T42" s="89"/>
      <c r="U42" s="75"/>
    </row>
    <row r="43" spans="1:21" ht="12.75">
      <c r="A43" s="45">
        <v>18</v>
      </c>
      <c r="B43" s="38" t="s">
        <v>87</v>
      </c>
      <c r="C43" s="46" t="s">
        <v>39</v>
      </c>
      <c r="D43" s="96"/>
      <c r="E43" s="96"/>
      <c r="F43" s="96">
        <f>F41/F12</f>
        <v>18.203389621087318</v>
      </c>
      <c r="G43" s="96">
        <f>G41/G12</f>
        <v>18.20463157894737</v>
      </c>
      <c r="H43" s="96">
        <f>H42/H12</f>
        <v>22.49295535492421</v>
      </c>
      <c r="I43" s="52">
        <f>I41/I12</f>
        <v>19.113778947368424</v>
      </c>
      <c r="J43" s="52">
        <f>J41/J12</f>
        <v>24.732085328689596</v>
      </c>
      <c r="K43" s="53">
        <f>K41/K12</f>
        <v>21.969983368421047</v>
      </c>
      <c r="L43" s="53">
        <f>L41/L12</f>
        <v>22.259675236806494</v>
      </c>
      <c r="M43" s="53">
        <f>M42/M12</f>
        <v>26.174642660139867</v>
      </c>
      <c r="N43" s="53">
        <f>N41/N12</f>
        <v>23.464238540350873</v>
      </c>
      <c r="O43" s="52">
        <f>O41/O12</f>
        <v>41.62233207017543</v>
      </c>
      <c r="P43" s="89"/>
      <c r="Q43" s="89"/>
      <c r="R43" s="89"/>
      <c r="S43" s="89"/>
      <c r="T43" s="89"/>
      <c r="U43" s="75"/>
    </row>
    <row r="44" spans="1:21" s="108" customFormat="1" ht="12.75">
      <c r="A44" s="45">
        <v>19</v>
      </c>
      <c r="B44" s="36" t="s">
        <v>88</v>
      </c>
      <c r="C44" s="46" t="s">
        <v>134</v>
      </c>
      <c r="D44" s="47" t="e">
        <f>D42/D12</f>
        <v>#REF!</v>
      </c>
      <c r="E44" s="47" t="e">
        <f>E42/E12</f>
        <v>#REF!</v>
      </c>
      <c r="F44" s="47">
        <f>F43*1.18</f>
        <v>21.479999752883035</v>
      </c>
      <c r="G44" s="47">
        <f>G43*1.18</f>
        <v>21.481465263157897</v>
      </c>
      <c r="H44" s="47">
        <f>H43*1.18</f>
        <v>26.541687318810567</v>
      </c>
      <c r="I44" s="111">
        <f>I43*1.18</f>
        <v>22.554259157894737</v>
      </c>
      <c r="J44" s="111">
        <f>J43*1.18</f>
        <v>29.183860687853723</v>
      </c>
      <c r="K44" s="112">
        <f>K43*1.18</f>
        <v>25.924580374736834</v>
      </c>
      <c r="L44" s="112">
        <f>L43*1.18</f>
        <v>26.266416779431662</v>
      </c>
      <c r="M44" s="112">
        <f>M43*1.18</f>
        <v>30.886078338965042</v>
      </c>
      <c r="N44" s="112">
        <f>N43*1.18</f>
        <v>27.68780147761403</v>
      </c>
      <c r="O44" s="111">
        <f>O43*1.18</f>
        <v>49.114351842807004</v>
      </c>
      <c r="P44" s="107"/>
      <c r="Q44" s="107"/>
      <c r="R44" s="107"/>
      <c r="S44" s="107"/>
      <c r="T44" s="107"/>
      <c r="U44" s="90"/>
    </row>
    <row r="45" spans="1:21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89"/>
      <c r="Q45" s="89"/>
      <c r="R45" s="89"/>
      <c r="S45" s="89"/>
      <c r="T45" s="89"/>
      <c r="U45" s="75"/>
    </row>
    <row r="46" spans="1:21" ht="15.75" customHeight="1">
      <c r="A46" s="67" t="s">
        <v>135</v>
      </c>
      <c r="B46" s="67"/>
      <c r="C46" s="67"/>
      <c r="D46" s="65"/>
      <c r="E46" s="65"/>
      <c r="F46" s="65"/>
      <c r="G46" s="65"/>
      <c r="H46" s="65"/>
      <c r="I46" s="65" t="s">
        <v>90</v>
      </c>
      <c r="J46" s="65"/>
      <c r="K46" s="68" t="s">
        <v>136</v>
      </c>
      <c r="L46" s="68"/>
      <c r="M46" s="68"/>
      <c r="N46" s="68"/>
      <c r="O46" s="68"/>
      <c r="P46" s="89"/>
      <c r="Q46" s="89"/>
      <c r="R46" s="89"/>
      <c r="S46" s="89"/>
      <c r="T46" s="89"/>
      <c r="U46" s="75"/>
    </row>
    <row r="47" spans="1:21" ht="15" customHeight="1">
      <c r="A47" s="114" t="s">
        <v>92</v>
      </c>
      <c r="B47" s="114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89"/>
      <c r="Q47" s="89"/>
      <c r="R47" s="89"/>
      <c r="S47" s="89"/>
      <c r="T47" s="89"/>
      <c r="U47" s="75"/>
    </row>
    <row r="48" spans="1:21" ht="30" customHeight="1">
      <c r="A48" s="70"/>
      <c r="B48" s="70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75"/>
    </row>
    <row r="49" spans="1:21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75"/>
    </row>
    <row r="50" spans="1:21" ht="12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75"/>
    </row>
    <row r="51" spans="1:21" ht="12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75"/>
    </row>
    <row r="52" spans="1:21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75"/>
    </row>
    <row r="53" spans="1:21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75"/>
    </row>
    <row r="54" spans="1:21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75"/>
    </row>
    <row r="55" spans="1:21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75"/>
    </row>
    <row r="56" spans="1:21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75"/>
    </row>
    <row r="57" spans="1:21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  <row r="61" spans="1:21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</row>
    <row r="63" spans="1:21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</row>
    <row r="64" spans="1:21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spans="1:21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</row>
  </sheetData>
  <sheetProtection selectLockedCells="1" selectUnlockedCells="1"/>
  <mergeCells count="11">
    <mergeCell ref="N1:O1"/>
    <mergeCell ref="L2:O2"/>
    <mergeCell ref="L3:O3"/>
    <mergeCell ref="B4:O4"/>
    <mergeCell ref="A17:A18"/>
    <mergeCell ref="B17:B18"/>
    <mergeCell ref="A46:C46"/>
    <mergeCell ref="I46:J46"/>
    <mergeCell ref="K46:O46"/>
    <mergeCell ref="A47:B47"/>
    <mergeCell ref="A48:B48"/>
  </mergeCells>
  <printOptions/>
  <pageMargins left="1.1416666666666666" right="0.5902777777777778" top="0.39375" bottom="0.196527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Shulyak</dc:creator>
  <cp:keywords/>
  <dc:description/>
  <cp:lastModifiedBy/>
  <cp:lastPrinted>2014-02-06T12:37:55Z</cp:lastPrinted>
  <dcterms:created xsi:type="dcterms:W3CDTF">2006-09-27T05:26:52Z</dcterms:created>
  <dcterms:modified xsi:type="dcterms:W3CDTF">2014-02-17T10:55:23Z</dcterms:modified>
  <cp:category/>
  <cp:version/>
  <cp:contentType/>
  <cp:contentStatus/>
  <cp:revision>2</cp:revision>
</cp:coreProperties>
</file>